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<sst xmlns="http://schemas.openxmlformats.org/spreadsheetml/2006/main" count="184" uniqueCount="75">
  <si>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</si>
  <si>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</si>
  <si>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</si>
  <si>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</si>
  <si>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</si>
  <si>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</si>
  <si>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</si>
  <si>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</si>
  <si>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</si>
  <si>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</si>
  <si>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</si>
  <si>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</si>
  <si>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</si>
  <si>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</si>
  <si>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</si>
  <si>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</si>
  <si>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</si>
  <si>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</si>
  <si>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</si>
  <si>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</si>
  <si>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</si>
  <si>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</si>
  <si>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</si>
  <si>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</si>
  <si>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</si>
  <si>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</si>
  <si>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</si>
  <si>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</si>
  <si>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</si>
  <si>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</si>
  <si>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</si>
  <si>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</si>
  <si>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</si>
  <si>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</si>
  <si>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</si>
  <si>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</si>
  <si>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</si>
  <si>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</si>
  <si>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</si>
  <si>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</si>
  <si>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</si>
  <si>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</si>
  <si>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</si>
  <si>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</si>
  <si>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</si>
  <si>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</si>
  <si>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</si>
  <si>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</si>
  <si>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</si>
  <si>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</si>
  <si>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</si>
  <si>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</si>
  <si>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</si>
  <si>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</si>
  <si>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</si>
  <si>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</si>
  <si>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</si>
  <si>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</si>
  <si>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</si>
  <si>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</si>
  <si>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</si>
  <si>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</si>
  <si>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</si>
  <si>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</si>
  <si>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</si>
  <si>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</si>
  <si>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</si>
  <si>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</si>
  <si>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</si>
  <si>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</si>
  <si>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</si>
  <si>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>План на січень-серпень, з урахуванням змін тис. грн.</t>
  </si>
  <si>
    <t xml:space="preserve">План на январь-август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</si>
  <si>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26 серпня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</si>
  <si>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26 августа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</si>
</sst>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164" fontId="15" fillId="0" borderId="10" xfId="0" applyNumberFormat="1" applyFont="1" applyFill="1" applyBorder="1" applyAlignment="1">
      <alignment horizontal="right" wrapText="1"/>
    </xf>
    <xf numFmtId="164" fontId="2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xSplit="1" ySplit="4" topLeftCell="B8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F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0" t="s">
        <v>69</v>
      </c>
      <c r="B1" s="70"/>
      <c r="C1" s="70"/>
      <c r="D1" s="70"/>
      <c r="E1" s="70"/>
      <c r="F1" s="70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1"/>
      <c r="B3" s="71" t="s">
        <v>64</v>
      </c>
      <c r="C3" s="71" t="s">
        <v>71</v>
      </c>
      <c r="D3" s="72" t="s">
        <v>73</v>
      </c>
      <c r="E3" s="71" t="s">
        <v>65</v>
      </c>
      <c r="F3" s="71" t="s">
        <v>15</v>
      </c>
    </row>
    <row r="4" spans="1:6" s="1" customFormat="1" ht="86.25" customHeight="1">
      <c r="A4" s="71"/>
      <c r="B4" s="71"/>
      <c r="C4" s="71"/>
      <c r="D4" s="72"/>
      <c r="E4" s="71"/>
      <c r="F4" s="71"/>
    </row>
    <row r="5" spans="1:6" s="2" customFormat="1" ht="16.5" customHeight="1">
      <c r="A5" s="17" t="s">
        <v>3</v>
      </c>
      <c r="B5" s="18">
        <f>B6+B13</f>
        <v>794174.245</v>
      </c>
      <c r="C5" s="18">
        <f>C6+C13</f>
        <v>513781.50899999996</v>
      </c>
      <c r="D5" s="18">
        <f>D6+D13</f>
        <v>439103.35000000003</v>
      </c>
      <c r="E5" s="19">
        <f aca="true" t="shared" si="0" ref="E5:E36">SUM(D5)/B5*100</f>
        <v>55.290555286138755</v>
      </c>
      <c r="F5" s="19">
        <f>SUM(D5)/C5*100</f>
        <v>85.46499675604325</v>
      </c>
    </row>
    <row r="6" spans="1:6" s="14" customFormat="1" ht="16.5" customHeight="1">
      <c r="A6" s="30" t="s">
        <v>32</v>
      </c>
      <c r="B6" s="25">
        <v>731213.543</v>
      </c>
      <c r="C6" s="25">
        <v>480456.642</v>
      </c>
      <c r="D6" s="68">
        <f>425019.319+191.283</f>
        <v>425210.602</v>
      </c>
      <c r="E6" s="20">
        <f t="shared" si="0"/>
        <v>58.15135757134083</v>
      </c>
      <c r="F6" s="20">
        <f>SUM(D6)/C6*100</f>
        <v>88.50134743272005</v>
      </c>
    </row>
    <row r="7" spans="1:6" s="3" customFormat="1" ht="14.25" customHeight="1">
      <c r="A7" s="12" t="s">
        <v>1</v>
      </c>
      <c r="B7" s="11">
        <v>417764.57</v>
      </c>
      <c r="C7" s="11">
        <v>274171.584</v>
      </c>
      <c r="D7" s="11">
        <v>262516.17</v>
      </c>
      <c r="E7" s="20">
        <f t="shared" si="0"/>
        <v>62.838303880101655</v>
      </c>
      <c r="F7" s="20">
        <f aca="true" t="shared" si="1" ref="F7:F73">SUM(D7)/C7*100</f>
        <v>95.74886141373426</v>
      </c>
    </row>
    <row r="8" spans="1:6" s="3" customFormat="1" ht="15">
      <c r="A8" s="12" t="s">
        <v>27</v>
      </c>
      <c r="B8" s="11">
        <v>91908.273</v>
      </c>
      <c r="C8" s="11">
        <v>60304.772</v>
      </c>
      <c r="D8" s="11">
        <v>58331.345</v>
      </c>
      <c r="E8" s="20">
        <f t="shared" si="0"/>
        <v>63.466914452848</v>
      </c>
      <c r="F8" s="20">
        <f t="shared" si="1"/>
        <v>96.72757737978017</v>
      </c>
    </row>
    <row r="9" spans="1:6" s="3" customFormat="1" ht="15">
      <c r="A9" s="12" t="s">
        <v>4</v>
      </c>
      <c r="B9" s="11">
        <v>172.659</v>
      </c>
      <c r="C9" s="11">
        <v>154.367</v>
      </c>
      <c r="D9" s="11">
        <v>18.067</v>
      </c>
      <c r="E9" s="20">
        <f t="shared" si="0"/>
        <v>10.463978130303083</v>
      </c>
      <c r="F9" s="20">
        <f t="shared" si="1"/>
        <v>11.703926357317302</v>
      </c>
    </row>
    <row r="10" spans="1:6" s="3" customFormat="1" ht="15">
      <c r="A10" s="12" t="s">
        <v>5</v>
      </c>
      <c r="B10" s="11">
        <v>49370.159</v>
      </c>
      <c r="C10" s="11">
        <v>27508.207</v>
      </c>
      <c r="D10" s="11">
        <v>22882.786</v>
      </c>
      <c r="E10" s="20">
        <f t="shared" si="0"/>
        <v>46.349427393985096</v>
      </c>
      <c r="F10" s="20">
        <f t="shared" si="1"/>
        <v>83.18530538904263</v>
      </c>
    </row>
    <row r="11" spans="1:6" s="3" customFormat="1" ht="15">
      <c r="A11" s="12" t="s">
        <v>29</v>
      </c>
      <c r="B11" s="11">
        <v>95933.928</v>
      </c>
      <c r="C11" s="11">
        <v>65431.966</v>
      </c>
      <c r="D11" s="11">
        <v>44390.859</v>
      </c>
      <c r="E11" s="20">
        <f t="shared" si="0"/>
        <v>46.27232505271753</v>
      </c>
      <c r="F11" s="20">
        <f t="shared" si="1"/>
        <v>67.8427712228607</v>
      </c>
    </row>
    <row r="12" spans="1:6" s="3" customFormat="1" ht="15">
      <c r="A12" s="12" t="s">
        <v>13</v>
      </c>
      <c r="B12" s="11">
        <f>SUM(B6)-B7-B8-B9-B10-B11</f>
        <v>76063.95399999993</v>
      </c>
      <c r="C12" s="11">
        <f>SUM(C6)-C7-C8-C9-C10-C11</f>
        <v>52885.74600000003</v>
      </c>
      <c r="D12" s="11">
        <f>SUM(D6)-D7-D8-D9-D10-D11</f>
        <v>37071.37500000003</v>
      </c>
      <c r="E12" s="20">
        <f t="shared" si="0"/>
        <v>48.737112719646504</v>
      </c>
      <c r="F12" s="20">
        <f t="shared" si="1"/>
        <v>70.09710140044164</v>
      </c>
    </row>
    <row r="13" spans="1:6" s="3" customFormat="1" ht="15">
      <c r="A13" s="30" t="s">
        <v>14</v>
      </c>
      <c r="B13" s="25">
        <v>62960.702</v>
      </c>
      <c r="C13" s="25">
        <v>33324.867</v>
      </c>
      <c r="D13" s="25">
        <v>13892.748</v>
      </c>
      <c r="E13" s="20">
        <f t="shared" si="0"/>
        <v>22.065745073808106</v>
      </c>
      <c r="F13" s="20">
        <f t="shared" si="1"/>
        <v>41.68883254657851</v>
      </c>
    </row>
    <row r="14" spans="1:6" s="2" customFormat="1" ht="14.25">
      <c r="A14" s="17" t="s">
        <v>6</v>
      </c>
      <c r="B14" s="18">
        <f>B15+B22</f>
        <v>410335.705</v>
      </c>
      <c r="C14" s="18">
        <f>C15+C22</f>
        <v>267609.52999999997</v>
      </c>
      <c r="D14" s="18">
        <f>D15+D22</f>
        <v>246853.638</v>
      </c>
      <c r="E14" s="19">
        <f t="shared" si="0"/>
        <v>60.15894668488573</v>
      </c>
      <c r="F14" s="19">
        <f t="shared" si="1"/>
        <v>92.24396380801537</v>
      </c>
    </row>
    <row r="15" spans="1:6" s="14" customFormat="1" ht="15">
      <c r="A15" s="30" t="s">
        <v>31</v>
      </c>
      <c r="B15" s="25">
        <f>25271+356704.31</f>
        <v>381975.31</v>
      </c>
      <c r="C15" s="25">
        <f>234775.335+16833.8</f>
        <v>251609.13499999998</v>
      </c>
      <c r="D15" s="25">
        <f>16833.8+220577.787+519.065</f>
        <v>237930.652</v>
      </c>
      <c r="E15" s="20">
        <f t="shared" si="0"/>
        <v>62.28953698604237</v>
      </c>
      <c r="F15" s="20">
        <f>SUM(D15)/C15*100</f>
        <v>94.56359841624989</v>
      </c>
    </row>
    <row r="16" spans="1:6" s="3" customFormat="1" ht="15">
      <c r="A16" s="12" t="s">
        <v>1</v>
      </c>
      <c r="B16" s="11">
        <v>222455.962</v>
      </c>
      <c r="C16" s="11">
        <v>146240.769</v>
      </c>
      <c r="D16" s="11">
        <v>143370.718</v>
      </c>
      <c r="E16" s="20">
        <f t="shared" si="0"/>
        <v>64.44903373729314</v>
      </c>
      <c r="F16" s="20">
        <f t="shared" si="1"/>
        <v>98.03744809356138</v>
      </c>
    </row>
    <row r="17" spans="1:6" s="3" customFormat="1" ht="15">
      <c r="A17" s="12" t="s">
        <v>27</v>
      </c>
      <c r="B17" s="11">
        <v>48884.04</v>
      </c>
      <c r="C17" s="11">
        <v>32117.052</v>
      </c>
      <c r="D17" s="11">
        <v>31114.681</v>
      </c>
      <c r="E17" s="20">
        <f t="shared" si="0"/>
        <v>63.649978602423204</v>
      </c>
      <c r="F17" s="20">
        <f t="shared" si="1"/>
        <v>96.8790068278994</v>
      </c>
    </row>
    <row r="18" spans="1:6" s="3" customFormat="1" ht="15">
      <c r="A18" s="12" t="s">
        <v>4</v>
      </c>
      <c r="B18" s="11">
        <v>18590.896</v>
      </c>
      <c r="C18" s="11">
        <v>12451.427</v>
      </c>
      <c r="D18" s="11">
        <f>11584.741+68.505</f>
        <v>11653.246</v>
      </c>
      <c r="E18" s="20">
        <f t="shared" si="0"/>
        <v>62.68254095983323</v>
      </c>
      <c r="F18" s="20">
        <f t="shared" si="1"/>
        <v>93.58964237593008</v>
      </c>
    </row>
    <row r="19" spans="1:6" s="3" customFormat="1" ht="15">
      <c r="A19" s="12" t="s">
        <v>5</v>
      </c>
      <c r="B19" s="11">
        <v>6979.744</v>
      </c>
      <c r="C19" s="11">
        <v>4992.921</v>
      </c>
      <c r="D19" s="11">
        <f>4128.394+127.127</f>
        <v>4255.521000000001</v>
      </c>
      <c r="E19" s="20">
        <f t="shared" si="0"/>
        <v>60.9695857040029</v>
      </c>
      <c r="F19" s="20">
        <f t="shared" si="1"/>
        <v>85.23109017747328</v>
      </c>
    </row>
    <row r="20" spans="1:6" s="3" customFormat="1" ht="15">
      <c r="A20" s="12" t="s">
        <v>29</v>
      </c>
      <c r="B20" s="11">
        <v>36131.055</v>
      </c>
      <c r="C20" s="11">
        <v>22709.945</v>
      </c>
      <c r="D20" s="11">
        <f>17711.21+134.617</f>
        <v>17845.826999999997</v>
      </c>
      <c r="E20" s="20">
        <f t="shared" si="0"/>
        <v>49.391934445313034</v>
      </c>
      <c r="F20" s="20">
        <f t="shared" si="1"/>
        <v>78.5815509460723</v>
      </c>
    </row>
    <row r="21" spans="1:6" s="3" customFormat="1" ht="15">
      <c r="A21" s="51" t="s">
        <v>13</v>
      </c>
      <c r="B21" s="11">
        <f>SUM(B15)-B16-B17-B18-B19-B20</f>
        <v>48933.612999999976</v>
      </c>
      <c r="C21" s="11">
        <f>SUM(C15)-C16-C17-C18-C19-C20</f>
        <v>33097.020999999986</v>
      </c>
      <c r="D21" s="11">
        <f>SUM(D15)-D16-D17-D18-D19-D20</f>
        <v>29690.659000000014</v>
      </c>
      <c r="E21" s="20">
        <f t="shared" si="0"/>
        <v>60.675386875684055</v>
      </c>
      <c r="F21" s="20">
        <f t="shared" si="1"/>
        <v>89.70794984841696</v>
      </c>
    </row>
    <row r="22" spans="1:6" s="3" customFormat="1" ht="15">
      <c r="A22" s="52" t="s">
        <v>14</v>
      </c>
      <c r="B22" s="25">
        <v>28360.395</v>
      </c>
      <c r="C22" s="25">
        <v>16000.395</v>
      </c>
      <c r="D22" s="25">
        <f>8840.532+82.454</f>
        <v>8922.985999999999</v>
      </c>
      <c r="E22" s="20">
        <f t="shared" si="0"/>
        <v>31.462841049992424</v>
      </c>
      <c r="F22" s="20">
        <f t="shared" si="1"/>
        <v>55.76728574513316</v>
      </c>
    </row>
    <row r="23" spans="1:6" s="2" customFormat="1" ht="28.5">
      <c r="A23" s="17" t="s">
        <v>26</v>
      </c>
      <c r="B23" s="18">
        <f>B24+B34</f>
        <v>711482.983</v>
      </c>
      <c r="C23" s="18">
        <f>C24+C34</f>
        <v>500060.038</v>
      </c>
      <c r="D23" s="18">
        <f>D24+D34</f>
        <v>494113.16599999997</v>
      </c>
      <c r="E23" s="19">
        <f t="shared" si="0"/>
        <v>69.44834631413805</v>
      </c>
      <c r="F23" s="19">
        <f t="shared" si="1"/>
        <v>98.8107683981738</v>
      </c>
    </row>
    <row r="24" spans="1:6" s="14" customFormat="1" ht="15">
      <c r="A24" s="30" t="s">
        <v>31</v>
      </c>
      <c r="B24" s="25">
        <v>704889.564</v>
      </c>
      <c r="C24" s="25">
        <v>496016.619</v>
      </c>
      <c r="D24" s="25">
        <v>492828.051</v>
      </c>
      <c r="E24" s="20">
        <f t="shared" si="0"/>
        <v>69.91564014700037</v>
      </c>
      <c r="F24" s="20">
        <f>SUM(D24)/C24*100</f>
        <v>99.35716508724478</v>
      </c>
    </row>
    <row r="25" spans="1:6" s="3" customFormat="1" ht="15">
      <c r="A25" s="12" t="s">
        <v>1</v>
      </c>
      <c r="B25" s="11">
        <v>15453.313</v>
      </c>
      <c r="C25" s="11">
        <v>10234.964</v>
      </c>
      <c r="D25" s="11">
        <v>9856.356</v>
      </c>
      <c r="E25" s="20">
        <f t="shared" si="0"/>
        <v>63.78150756410616</v>
      </c>
      <c r="F25" s="20">
        <f t="shared" si="1"/>
        <v>96.30083701320298</v>
      </c>
    </row>
    <row r="26" spans="1:6" s="3" customFormat="1" ht="15">
      <c r="A26" s="12" t="s">
        <v>27</v>
      </c>
      <c r="B26" s="11">
        <v>3363.614</v>
      </c>
      <c r="C26" s="11">
        <v>2216.888</v>
      </c>
      <c r="D26" s="11">
        <v>2139.869</v>
      </c>
      <c r="E26" s="20">
        <f t="shared" si="0"/>
        <v>63.61815000175407</v>
      </c>
      <c r="F26" s="20">
        <f t="shared" si="1"/>
        <v>96.52580554362693</v>
      </c>
    </row>
    <row r="27" spans="1:6" s="3" customFormat="1" ht="15">
      <c r="A27" s="12" t="s">
        <v>4</v>
      </c>
      <c r="B27" s="11">
        <v>81.57</v>
      </c>
      <c r="C27" s="11">
        <v>62.5</v>
      </c>
      <c r="D27" s="11">
        <v>62.059</v>
      </c>
      <c r="E27" s="20">
        <f t="shared" si="0"/>
        <v>76.08066691185485</v>
      </c>
      <c r="F27" s="20">
        <f t="shared" si="1"/>
        <v>99.2944</v>
      </c>
    </row>
    <row r="28" spans="1:6" s="3" customFormat="1" ht="15">
      <c r="A28" s="12" t="s">
        <v>5</v>
      </c>
      <c r="B28" s="11">
        <v>818.527</v>
      </c>
      <c r="C28" s="11">
        <v>183.995</v>
      </c>
      <c r="D28" s="11">
        <v>182.046</v>
      </c>
      <c r="E28" s="20">
        <f t="shared" si="0"/>
        <v>22.240683569387446</v>
      </c>
      <c r="F28" s="20">
        <f t="shared" si="1"/>
        <v>98.94073208511101</v>
      </c>
    </row>
    <row r="29" spans="1:6" s="3" customFormat="1" ht="15">
      <c r="A29" s="12" t="s">
        <v>29</v>
      </c>
      <c r="B29" s="11">
        <v>1309.543</v>
      </c>
      <c r="C29" s="11">
        <v>812.194</v>
      </c>
      <c r="D29" s="11">
        <v>634.95</v>
      </c>
      <c r="E29" s="20">
        <f t="shared" si="0"/>
        <v>48.486380363225955</v>
      </c>
      <c r="F29" s="20">
        <f t="shared" si="1"/>
        <v>78.17713501946581</v>
      </c>
    </row>
    <row r="30" spans="1:6" s="3" customFormat="1" ht="15">
      <c r="A30" s="12" t="s">
        <v>13</v>
      </c>
      <c r="B30" s="11">
        <f>SUM(B24)-B25-B26-B27-B28-B29</f>
        <v>683862.9970000002</v>
      </c>
      <c r="C30" s="11">
        <f>SUM(C24)-C25-C26-C27-C28-C29</f>
        <v>482506.07800000004</v>
      </c>
      <c r="D30" s="11">
        <f>SUM(D24)-D25-D26-D27-D28-D29</f>
        <v>479952.77099999995</v>
      </c>
      <c r="E30" s="20">
        <f t="shared" si="0"/>
        <v>70.1825911191975</v>
      </c>
      <c r="F30" s="20">
        <f t="shared" si="1"/>
        <v>99.47082386804668</v>
      </c>
    </row>
    <row r="31" spans="1:6" s="3" customFormat="1" ht="15">
      <c r="A31" s="12" t="s">
        <v>18</v>
      </c>
      <c r="B31" s="11">
        <f>SUM(B32:B33)</f>
        <v>659532</v>
      </c>
      <c r="C31" s="11">
        <f>SUM(C32:C33)</f>
        <v>466234.56299999997</v>
      </c>
      <c r="D31" s="11">
        <f>SUM(D32:D33)</f>
        <v>465569.316</v>
      </c>
      <c r="E31" s="20">
        <f t="shared" si="0"/>
        <v>70.5908607921981</v>
      </c>
      <c r="F31" s="20">
        <f>SUM(D31)/C31*100</f>
        <v>99.85731495414682</v>
      </c>
    </row>
    <row r="32" spans="1:6" s="3" customFormat="1" ht="30">
      <c r="A32" s="13" t="s">
        <v>22</v>
      </c>
      <c r="B32" s="11">
        <v>425980</v>
      </c>
      <c r="C32" s="11">
        <v>293348.331</v>
      </c>
      <c r="D32" s="67">
        <v>293348.331</v>
      </c>
      <c r="E32" s="20">
        <f t="shared" si="0"/>
        <v>68.86434363115639</v>
      </c>
      <c r="F32" s="20">
        <f>SUM(D32)/C32*100</f>
        <v>100</v>
      </c>
    </row>
    <row r="33" spans="1:6" s="3" customFormat="1" ht="15">
      <c r="A33" s="13" t="s">
        <v>19</v>
      </c>
      <c r="B33" s="11">
        <v>233552</v>
      </c>
      <c r="C33" s="11">
        <v>172886.232</v>
      </c>
      <c r="D33" s="11">
        <v>172220.985</v>
      </c>
      <c r="E33" s="20">
        <f t="shared" si="0"/>
        <v>73.73988876138931</v>
      </c>
      <c r="F33" s="20">
        <f>SUM(D33)/C33*100</f>
        <v>99.61521111756313</v>
      </c>
    </row>
    <row r="34" spans="1:6" s="3" customFormat="1" ht="15">
      <c r="A34" s="30" t="s">
        <v>14</v>
      </c>
      <c r="B34" s="25">
        <v>6593.419</v>
      </c>
      <c r="C34" s="25">
        <v>4043.419</v>
      </c>
      <c r="D34" s="25">
        <v>1285.115</v>
      </c>
      <c r="E34" s="20">
        <f t="shared" si="0"/>
        <v>19.490874158005127</v>
      </c>
      <c r="F34" s="20">
        <f>SUM(D34)/C34*100</f>
        <v>31.78287978564675</v>
      </c>
    </row>
    <row r="35" spans="1:6" s="2" customFormat="1" ht="14.25">
      <c r="A35" s="17" t="s">
        <v>7</v>
      </c>
      <c r="B35" s="18">
        <f>B36+B41</f>
        <v>108911.078</v>
      </c>
      <c r="C35" s="18">
        <f>C36+C41</f>
        <v>68282.557</v>
      </c>
      <c r="D35" s="18">
        <f>D36+D41</f>
        <v>60062.569</v>
      </c>
      <c r="E35" s="19">
        <f t="shared" si="0"/>
        <v>55.14826416464265</v>
      </c>
      <c r="F35" s="19">
        <f>SUM(D35)/C35*100</f>
        <v>87.96180406659346</v>
      </c>
    </row>
    <row r="36" spans="1:6" s="14" customFormat="1" ht="15">
      <c r="A36" s="30" t="s">
        <v>31</v>
      </c>
      <c r="B36" s="25">
        <v>88524.04</v>
      </c>
      <c r="C36" s="25">
        <v>58398.489</v>
      </c>
      <c r="D36" s="25">
        <f>53378.589+72.472</f>
        <v>53451.061</v>
      </c>
      <c r="E36" s="20">
        <f t="shared" si="0"/>
        <v>60.380277492983836</v>
      </c>
      <c r="F36" s="20">
        <f t="shared" si="1"/>
        <v>91.52815751791113</v>
      </c>
    </row>
    <row r="37" spans="1:6" s="3" customFormat="1" ht="15">
      <c r="A37" s="12" t="s">
        <v>1</v>
      </c>
      <c r="B37" s="11">
        <v>40713.289</v>
      </c>
      <c r="C37" s="11">
        <v>27004.505</v>
      </c>
      <c r="D37" s="11">
        <v>25621.238</v>
      </c>
      <c r="E37" s="20">
        <f aca="true" t="shared" si="2" ref="E37:E68">SUM(D37)/B37*100</f>
        <v>62.93089708375072</v>
      </c>
      <c r="F37" s="20">
        <f>SUM(D37)/C37*100</f>
        <v>94.87764356354616</v>
      </c>
    </row>
    <row r="38" spans="1:6" s="3" customFormat="1" ht="15">
      <c r="A38" s="12" t="s">
        <v>27</v>
      </c>
      <c r="B38" s="11">
        <v>8956.923</v>
      </c>
      <c r="C38" s="11">
        <v>5987.257</v>
      </c>
      <c r="D38" s="11">
        <v>5672.155</v>
      </c>
      <c r="E38" s="20">
        <f t="shared" si="2"/>
        <v>63.32704880906087</v>
      </c>
      <c r="F38" s="20">
        <f t="shared" si="1"/>
        <v>94.73712252539018</v>
      </c>
    </row>
    <row r="39" spans="1:6" s="3" customFormat="1" ht="15">
      <c r="A39" s="12" t="s">
        <v>29</v>
      </c>
      <c r="B39" s="11">
        <v>6464.382</v>
      </c>
      <c r="C39" s="11">
        <v>3424.188</v>
      </c>
      <c r="D39" s="11">
        <v>3127.807</v>
      </c>
      <c r="E39" s="20">
        <f t="shared" si="2"/>
        <v>48.385243941338864</v>
      </c>
      <c r="F39" s="20">
        <f t="shared" si="1"/>
        <v>91.34448809469573</v>
      </c>
    </row>
    <row r="40" spans="1:6" s="3" customFormat="1" ht="15">
      <c r="A40" s="12" t="s">
        <v>13</v>
      </c>
      <c r="B40" s="11">
        <f>SUM(B36)-B37-B38-B39</f>
        <v>32389.445999999996</v>
      </c>
      <c r="C40" s="11">
        <f>SUM(C36)-C37-C38-C39</f>
        <v>21982.538999999997</v>
      </c>
      <c r="D40" s="11">
        <f>SUM(D36)-D37-D38-D39</f>
        <v>19029.861</v>
      </c>
      <c r="E40" s="20">
        <f t="shared" si="2"/>
        <v>58.7532772249331</v>
      </c>
      <c r="F40" s="20">
        <f t="shared" si="1"/>
        <v>86.56807568952797</v>
      </c>
    </row>
    <row r="41" spans="1:6" s="3" customFormat="1" ht="15">
      <c r="A41" s="30" t="s">
        <v>14</v>
      </c>
      <c r="B41" s="25">
        <v>20387.038</v>
      </c>
      <c r="C41" s="25">
        <v>9884.068</v>
      </c>
      <c r="D41" s="25">
        <f>6605.268+6.24</f>
        <v>6611.508</v>
      </c>
      <c r="E41" s="20">
        <f t="shared" si="2"/>
        <v>32.429958682570756</v>
      </c>
      <c r="F41" s="20">
        <f t="shared" si="1"/>
        <v>66.89055558905504</v>
      </c>
    </row>
    <row r="42" spans="1:6" s="2" customFormat="1" ht="14.25">
      <c r="A42" s="17" t="s">
        <v>8</v>
      </c>
      <c r="B42" s="18">
        <f>B43+B48</f>
        <v>70204.657</v>
      </c>
      <c r="C42" s="18">
        <f>C43+C48</f>
        <v>38597.157999999996</v>
      </c>
      <c r="D42" s="18">
        <f>D43+D48</f>
        <v>33838.852</v>
      </c>
      <c r="E42" s="19">
        <f t="shared" si="2"/>
        <v>48.200295316591315</v>
      </c>
      <c r="F42" s="19">
        <f t="shared" si="1"/>
        <v>87.67187470124097</v>
      </c>
    </row>
    <row r="43" spans="1:6" s="14" customFormat="1" ht="15">
      <c r="A43" s="30" t="s">
        <v>31</v>
      </c>
      <c r="B43" s="25">
        <v>53051.657</v>
      </c>
      <c r="C43" s="25">
        <v>34268.102</v>
      </c>
      <c r="D43" s="25">
        <f>31328.469+0.643</f>
        <v>31329.112</v>
      </c>
      <c r="E43" s="20">
        <f t="shared" si="2"/>
        <v>59.05397450639478</v>
      </c>
      <c r="F43" s="20">
        <f t="shared" si="1"/>
        <v>91.42354017739297</v>
      </c>
    </row>
    <row r="44" spans="1:6" s="3" customFormat="1" ht="15">
      <c r="A44" s="12" t="s">
        <v>1</v>
      </c>
      <c r="B44" s="11">
        <v>24821.078</v>
      </c>
      <c r="C44" s="11">
        <v>16248.926</v>
      </c>
      <c r="D44" s="11">
        <v>15606.431</v>
      </c>
      <c r="E44" s="20">
        <f t="shared" si="2"/>
        <v>62.87571796841378</v>
      </c>
      <c r="F44" s="20">
        <f>SUM(D44)/C44*100</f>
        <v>96.0459232813295</v>
      </c>
    </row>
    <row r="45" spans="1:6" s="3" customFormat="1" ht="15">
      <c r="A45" s="12" t="s">
        <v>27</v>
      </c>
      <c r="B45" s="11">
        <v>5460.879</v>
      </c>
      <c r="C45" s="11">
        <v>3576.952</v>
      </c>
      <c r="D45" s="11">
        <v>3426.4</v>
      </c>
      <c r="E45" s="20">
        <f t="shared" si="2"/>
        <v>62.74447758318762</v>
      </c>
      <c r="F45" s="20">
        <f t="shared" si="1"/>
        <v>95.79105338847152</v>
      </c>
    </row>
    <row r="46" spans="1:6" s="3" customFormat="1" ht="15">
      <c r="A46" s="12" t="s">
        <v>29</v>
      </c>
      <c r="B46" s="11">
        <v>4194.121</v>
      </c>
      <c r="C46" s="11">
        <v>2158.449</v>
      </c>
      <c r="D46" s="11">
        <v>1911.32</v>
      </c>
      <c r="E46" s="20">
        <f t="shared" si="2"/>
        <v>45.57140816871998</v>
      </c>
      <c r="F46" s="20">
        <f t="shared" si="1"/>
        <v>88.55062130261126</v>
      </c>
    </row>
    <row r="47" spans="1:6" s="3" customFormat="1" ht="15">
      <c r="A47" s="12" t="s">
        <v>13</v>
      </c>
      <c r="B47" s="11">
        <f>SUM(B43)-B44-B45-B46</f>
        <v>18575.578999999998</v>
      </c>
      <c r="C47" s="11">
        <f>SUM(C43)-C44-C45-C46</f>
        <v>12283.774999999998</v>
      </c>
      <c r="D47" s="11">
        <f>SUM(D43)-D44-D45-D46</f>
        <v>10384.961000000001</v>
      </c>
      <c r="E47" s="20">
        <f t="shared" si="2"/>
        <v>55.90652652065382</v>
      </c>
      <c r="F47" s="20">
        <f t="shared" si="1"/>
        <v>84.54209719731925</v>
      </c>
    </row>
    <row r="48" spans="1:6" s="3" customFormat="1" ht="15">
      <c r="A48" s="30" t="s">
        <v>14</v>
      </c>
      <c r="B48" s="25">
        <v>17153</v>
      </c>
      <c r="C48" s="25">
        <v>4329.056</v>
      </c>
      <c r="D48" s="25">
        <v>2509.74</v>
      </c>
      <c r="E48" s="20">
        <f t="shared" si="2"/>
        <v>14.631493033288637</v>
      </c>
      <c r="F48" s="20">
        <f t="shared" si="1"/>
        <v>57.97430201873111</v>
      </c>
    </row>
    <row r="49" spans="1:6" s="3" customFormat="1" ht="14.25">
      <c r="A49" s="17" t="s">
        <v>0</v>
      </c>
      <c r="B49" s="18">
        <f>B50+B55</f>
        <v>96832.565</v>
      </c>
      <c r="C49" s="18">
        <f>C50+C55</f>
        <v>60421.833</v>
      </c>
      <c r="D49" s="18">
        <f>D50+D55</f>
        <v>53139.298</v>
      </c>
      <c r="E49" s="19">
        <f t="shared" si="2"/>
        <v>54.877507375746994</v>
      </c>
      <c r="F49" s="19">
        <f t="shared" si="1"/>
        <v>87.9471796229684</v>
      </c>
    </row>
    <row r="50" spans="1:6" s="3" customFormat="1" ht="15">
      <c r="A50" s="30" t="s">
        <v>31</v>
      </c>
      <c r="B50" s="25">
        <v>86715.965</v>
      </c>
      <c r="C50" s="25">
        <v>54474.633</v>
      </c>
      <c r="D50" s="25">
        <v>51100.89</v>
      </c>
      <c r="E50" s="20">
        <f t="shared" si="2"/>
        <v>58.92904495729246</v>
      </c>
      <c r="F50" s="20">
        <f t="shared" si="1"/>
        <v>93.80676323234705</v>
      </c>
    </row>
    <row r="51" spans="1:6" s="3" customFormat="1" ht="15">
      <c r="A51" s="12" t="s">
        <v>1</v>
      </c>
      <c r="B51" s="11">
        <v>53800.3</v>
      </c>
      <c r="C51" s="11">
        <v>33629.601</v>
      </c>
      <c r="D51" s="11">
        <v>33164.948</v>
      </c>
      <c r="E51" s="20">
        <f t="shared" si="2"/>
        <v>61.64454101557053</v>
      </c>
      <c r="F51" s="20">
        <f>SUM(D51)/C51*100</f>
        <v>98.61832140083968</v>
      </c>
    </row>
    <row r="52" spans="1:6" s="3" customFormat="1" ht="15">
      <c r="A52" s="12" t="s">
        <v>27</v>
      </c>
      <c r="B52" s="11">
        <v>11900.443</v>
      </c>
      <c r="C52" s="11">
        <v>7433.668</v>
      </c>
      <c r="D52" s="11">
        <v>7262.692</v>
      </c>
      <c r="E52" s="20">
        <f t="shared" si="2"/>
        <v>61.02875329935197</v>
      </c>
      <c r="F52" s="20">
        <f t="shared" si="1"/>
        <v>97.69997799202224</v>
      </c>
    </row>
    <row r="53" spans="1:6" s="3" customFormat="1" ht="15">
      <c r="A53" s="12" t="s">
        <v>29</v>
      </c>
      <c r="B53" s="11">
        <v>4798.274</v>
      </c>
      <c r="C53" s="11">
        <v>2433.407</v>
      </c>
      <c r="D53" s="11">
        <v>2341.451</v>
      </c>
      <c r="E53" s="20">
        <f t="shared" si="2"/>
        <v>48.79777603363209</v>
      </c>
      <c r="F53" s="20">
        <f t="shared" si="1"/>
        <v>96.22110070366362</v>
      </c>
    </row>
    <row r="54" spans="1:6" s="3" customFormat="1" ht="15">
      <c r="A54" s="12" t="s">
        <v>13</v>
      </c>
      <c r="B54" s="11">
        <f>SUM(B50)-B51-B52-B53</f>
        <v>16216.947999999993</v>
      </c>
      <c r="C54" s="11">
        <f>SUM(C50)-C51-C52-C53</f>
        <v>10977.956999999999</v>
      </c>
      <c r="D54" s="11">
        <f>SUM(D50)-D51-D52-D53</f>
        <v>8331.799000000003</v>
      </c>
      <c r="E54" s="20">
        <f t="shared" si="2"/>
        <v>51.3771086890086</v>
      </c>
      <c r="F54" s="20">
        <f t="shared" si="1"/>
        <v>75.89571538675187</v>
      </c>
    </row>
    <row r="55" spans="1:6" s="3" customFormat="1" ht="15">
      <c r="A55" s="30" t="s">
        <v>14</v>
      </c>
      <c r="B55" s="25">
        <v>10116.6</v>
      </c>
      <c r="C55" s="25">
        <v>5947.2</v>
      </c>
      <c r="D55" s="25">
        <v>2038.408</v>
      </c>
      <c r="E55" s="20">
        <f t="shared" si="2"/>
        <v>20.149141015756282</v>
      </c>
      <c r="F55" s="20">
        <f t="shared" si="1"/>
        <v>34.275087436104386</v>
      </c>
    </row>
    <row r="56" spans="1:6" s="3" customFormat="1" ht="14.25" customHeight="1">
      <c r="A56" s="21" t="s">
        <v>9</v>
      </c>
      <c r="B56" s="22">
        <f>B57+B60</f>
        <v>423728.731</v>
      </c>
      <c r="C56" s="22">
        <f>C57+C60</f>
        <v>166007.601</v>
      </c>
      <c r="D56" s="69">
        <f>D57+D60</f>
        <v>128071.14499999999</v>
      </c>
      <c r="E56" s="19">
        <f t="shared" si="2"/>
        <v>30.224796108999268</v>
      </c>
      <c r="F56" s="19">
        <f t="shared" si="1"/>
        <v>77.14775963782526</v>
      </c>
    </row>
    <row r="57" spans="1:6" s="3" customFormat="1" ht="14.25" customHeight="1">
      <c r="A57" s="30" t="s">
        <v>31</v>
      </c>
      <c r="B57" s="25">
        <v>203593.399</v>
      </c>
      <c r="C57" s="25">
        <v>109653.109</v>
      </c>
      <c r="D57" s="25">
        <f>87852.217+470.487</f>
        <v>88322.704</v>
      </c>
      <c r="E57" s="20">
        <f t="shared" si="2"/>
        <v>43.38190944982455</v>
      </c>
      <c r="F57" s="20">
        <f t="shared" si="1"/>
        <v>80.54737782218287</v>
      </c>
    </row>
    <row r="58" spans="1:6" s="3" customFormat="1" ht="15">
      <c r="A58" s="12" t="s">
        <v>29</v>
      </c>
      <c r="B58" s="11">
        <v>22333.7</v>
      </c>
      <c r="C58" s="11">
        <v>14140.703</v>
      </c>
      <c r="D58" s="11">
        <v>12942.126</v>
      </c>
      <c r="E58" s="20">
        <f t="shared" si="2"/>
        <v>57.94886651114683</v>
      </c>
      <c r="F58" s="20">
        <f>SUM(D58)/C58*100</f>
        <v>91.52392211334896</v>
      </c>
    </row>
    <row r="59" spans="1:6" s="3" customFormat="1" ht="15">
      <c r="A59" s="12" t="s">
        <v>13</v>
      </c>
      <c r="B59" s="11">
        <f>SUM(B57)-B58</f>
        <v>181259.699</v>
      </c>
      <c r="C59" s="11">
        <f>SUM(C57)-C58</f>
        <v>95512.406</v>
      </c>
      <c r="D59" s="11">
        <f>SUM(D57)-D58</f>
        <v>75380.578</v>
      </c>
      <c r="E59" s="20">
        <f t="shared" si="2"/>
        <v>41.587059018563195</v>
      </c>
      <c r="F59" s="20">
        <f t="shared" si="1"/>
        <v>78.92228994838638</v>
      </c>
    </row>
    <row r="60" spans="1:6" s="3" customFormat="1" ht="15">
      <c r="A60" s="30" t="s">
        <v>14</v>
      </c>
      <c r="B60" s="25">
        <v>220135.332</v>
      </c>
      <c r="C60" s="25">
        <v>56354.492</v>
      </c>
      <c r="D60" s="25">
        <f>39680.806+67.635</f>
        <v>39748.441</v>
      </c>
      <c r="E60" s="20">
        <f t="shared" si="2"/>
        <v>18.056365890415083</v>
      </c>
      <c r="F60" s="20">
        <f t="shared" si="1"/>
        <v>70.53287074258428</v>
      </c>
    </row>
    <row r="61" spans="1:6" s="3" customFormat="1" ht="17.25" customHeight="1">
      <c r="A61" s="21" t="s">
        <v>21</v>
      </c>
      <c r="B61" s="22">
        <f>SUM(B62)</f>
        <v>117394.835</v>
      </c>
      <c r="C61" s="22">
        <f>SUM(C62)</f>
        <v>47026.095</v>
      </c>
      <c r="D61" s="22">
        <f>SUM(D62)</f>
        <v>18492.468</v>
      </c>
      <c r="E61" s="20">
        <f t="shared" si="2"/>
        <v>15.752369344017561</v>
      </c>
      <c r="F61" s="20">
        <f t="shared" si="1"/>
        <v>39.32384349582929</v>
      </c>
    </row>
    <row r="62" spans="1:6" s="3" customFormat="1" ht="15">
      <c r="A62" s="30" t="s">
        <v>14</v>
      </c>
      <c r="B62" s="25">
        <v>117394.835</v>
      </c>
      <c r="C62" s="25">
        <v>47026.095</v>
      </c>
      <c r="D62" s="25">
        <f>17852.292+640.176</f>
        <v>18492.468</v>
      </c>
      <c r="E62" s="20">
        <f t="shared" si="2"/>
        <v>15.752369344017561</v>
      </c>
      <c r="F62" s="20">
        <f t="shared" si="1"/>
        <v>39.32384349582929</v>
      </c>
    </row>
    <row r="63" spans="1:6" s="3" customFormat="1" ht="15" customHeight="1">
      <c r="A63" s="23" t="s">
        <v>16</v>
      </c>
      <c r="B63" s="22">
        <f>SUM(B64:B65)</f>
        <v>302570.857</v>
      </c>
      <c r="C63" s="22">
        <f>SUM(C64:C65)</f>
        <v>118854.11</v>
      </c>
      <c r="D63" s="22">
        <f>SUM(D64:D65)</f>
        <v>112827.513</v>
      </c>
      <c r="E63" s="19">
        <f t="shared" si="2"/>
        <v>37.289616759091906</v>
      </c>
      <c r="F63" s="19">
        <f t="shared" si="1"/>
        <v>94.92941640806532</v>
      </c>
    </row>
    <row r="64" spans="1:6" s="3" customFormat="1" ht="15">
      <c r="A64" s="30" t="s">
        <v>13</v>
      </c>
      <c r="B64" s="25">
        <v>87596.037</v>
      </c>
      <c r="C64" s="25">
        <v>58277.817</v>
      </c>
      <c r="D64" s="25">
        <v>56123.481</v>
      </c>
      <c r="E64" s="20">
        <f t="shared" si="2"/>
        <v>64.07079923033504</v>
      </c>
      <c r="F64" s="20">
        <f t="shared" si="1"/>
        <v>96.30333442311334</v>
      </c>
    </row>
    <row r="65" spans="1:6" s="3" customFormat="1" ht="15">
      <c r="A65" s="30" t="s">
        <v>14</v>
      </c>
      <c r="B65" s="25">
        <v>214974.82</v>
      </c>
      <c r="C65" s="25">
        <v>60576.293</v>
      </c>
      <c r="D65" s="25">
        <v>56704.032</v>
      </c>
      <c r="E65" s="20">
        <f t="shared" si="2"/>
        <v>26.377057554926665</v>
      </c>
      <c r="F65" s="20">
        <f t="shared" si="1"/>
        <v>93.60762963821507</v>
      </c>
    </row>
    <row r="66" spans="1:6" s="3" customFormat="1" ht="60.75" customHeight="1">
      <c r="A66" s="24" t="s">
        <v>20</v>
      </c>
      <c r="B66" s="22">
        <f>SUM(B67:B67)</f>
        <v>14700</v>
      </c>
      <c r="C66" s="22">
        <f>SUM(C67:C67)</f>
        <v>4700</v>
      </c>
      <c r="D66" s="22">
        <f>SUM(D67:D67)</f>
        <v>4611.684</v>
      </c>
      <c r="E66" s="19">
        <f t="shared" si="2"/>
        <v>31.372</v>
      </c>
      <c r="F66" s="19">
        <f t="shared" si="1"/>
        <v>98.12093617021277</v>
      </c>
    </row>
    <row r="67" spans="1:6" s="3" customFormat="1" ht="15">
      <c r="A67" s="30" t="s">
        <v>14</v>
      </c>
      <c r="B67" s="25">
        <v>14700</v>
      </c>
      <c r="C67" s="25">
        <v>4700</v>
      </c>
      <c r="D67" s="25">
        <v>4611.684</v>
      </c>
      <c r="E67" s="20">
        <f t="shared" si="2"/>
        <v>31.372</v>
      </c>
      <c r="F67" s="20">
        <f t="shared" si="1"/>
        <v>98.12093617021277</v>
      </c>
    </row>
    <row r="68" spans="1:6" s="3" customFormat="1" ht="42.75">
      <c r="A68" s="23" t="s">
        <v>10</v>
      </c>
      <c r="B68" s="18">
        <f>SUM(B69)+B72</f>
        <v>8956</v>
      </c>
      <c r="C68" s="18">
        <f>SUM(C69)+C72</f>
        <v>5784.336</v>
      </c>
      <c r="D68" s="18">
        <f>SUM(D69)+D72</f>
        <v>4378.248</v>
      </c>
      <c r="E68" s="19">
        <f t="shared" si="2"/>
        <v>48.88619919606967</v>
      </c>
      <c r="F68" s="19">
        <f t="shared" si="1"/>
        <v>75.69145360850406</v>
      </c>
    </row>
    <row r="69" spans="1:6" s="3" customFormat="1" ht="15">
      <c r="A69" s="30" t="s">
        <v>31</v>
      </c>
      <c r="B69" s="25">
        <v>8156</v>
      </c>
      <c r="C69" s="25">
        <v>5647.319</v>
      </c>
      <c r="D69" s="25">
        <v>4378.248</v>
      </c>
      <c r="E69" s="20">
        <f aca="true" t="shared" si="3" ref="E69:E76">SUM(D69)/B69*100</f>
        <v>53.68131436978911</v>
      </c>
      <c r="F69" s="20">
        <f t="shared" si="1"/>
        <v>77.52790306338281</v>
      </c>
    </row>
    <row r="70" spans="1:6" s="3" customFormat="1" ht="15">
      <c r="A70" s="12" t="s">
        <v>29</v>
      </c>
      <c r="B70" s="11">
        <v>14.956</v>
      </c>
      <c r="C70" s="11">
        <v>12.1</v>
      </c>
      <c r="D70" s="11">
        <v>1.461</v>
      </c>
      <c r="E70" s="20">
        <f t="shared" si="3"/>
        <v>9.768654720513508</v>
      </c>
      <c r="F70" s="20">
        <f t="shared" si="1"/>
        <v>12.074380165289258</v>
      </c>
    </row>
    <row r="71" spans="1:6" s="3" customFormat="1" ht="15">
      <c r="A71" s="12" t="s">
        <v>13</v>
      </c>
      <c r="B71" s="11">
        <f>SUM(B69)-B70</f>
        <v>8141.044</v>
      </c>
      <c r="C71" s="11">
        <f>SUM(C69)-C70</f>
        <v>5635.219</v>
      </c>
      <c r="D71" s="11">
        <f>SUM(D69)-D70</f>
        <v>4376.786999999999</v>
      </c>
      <c r="E71" s="19">
        <f t="shared" si="3"/>
        <v>53.761986791866</v>
      </c>
      <c r="F71" s="19">
        <f t="shared" si="1"/>
        <v>77.66844553867381</v>
      </c>
    </row>
    <row r="72" spans="1:6" s="3" customFormat="1" ht="15">
      <c r="A72" s="30" t="s">
        <v>14</v>
      </c>
      <c r="B72" s="25">
        <v>800</v>
      </c>
      <c r="C72" s="25">
        <v>137.017</v>
      </c>
      <c r="D72" s="25"/>
      <c r="E72" s="20"/>
      <c r="F72" s="20"/>
    </row>
    <row r="73" spans="1:6" s="2" customFormat="1" ht="15">
      <c r="A73" s="23" t="s">
        <v>11</v>
      </c>
      <c r="B73" s="18">
        <v>2500</v>
      </c>
      <c r="C73" s="18">
        <v>270</v>
      </c>
      <c r="D73" s="18"/>
      <c r="E73" s="20">
        <f t="shared" si="3"/>
        <v>0</v>
      </c>
      <c r="F73" s="20">
        <f t="shared" si="1"/>
        <v>0</v>
      </c>
    </row>
    <row r="74" spans="1:6" s="2" customFormat="1" ht="15">
      <c r="A74" s="23" t="s">
        <v>12</v>
      </c>
      <c r="B74" s="18">
        <v>37806.6</v>
      </c>
      <c r="C74" s="18">
        <v>25204.6</v>
      </c>
      <c r="D74" s="18">
        <v>24154.433</v>
      </c>
      <c r="E74" s="20">
        <f t="shared" si="3"/>
        <v>63.88946109938477</v>
      </c>
      <c r="F74" s="20">
        <f aca="true" t="shared" si="4" ref="F74:F90">SUM(D74)/C74*100</f>
        <v>95.83343119906684</v>
      </c>
    </row>
    <row r="75" spans="1:6" s="2" customFormat="1" ht="15">
      <c r="A75" s="17" t="s">
        <v>17</v>
      </c>
      <c r="B75" s="18">
        <f>SUM(B76)+B80</f>
        <v>14307.878900000002</v>
      </c>
      <c r="C75" s="18">
        <f>SUM(C76)+C80</f>
        <v>5196.294599999999</v>
      </c>
      <c r="D75" s="18">
        <f>SUM(D76)+D80</f>
        <v>2057.76337</v>
      </c>
      <c r="E75" s="20">
        <f t="shared" si="3"/>
        <v>14.382029540381419</v>
      </c>
      <c r="F75" s="20">
        <f t="shared" si="4"/>
        <v>39.600590967263486</v>
      </c>
    </row>
    <row r="76" spans="1:6" s="2" customFormat="1" ht="15">
      <c r="A76" s="30" t="s">
        <v>31</v>
      </c>
      <c r="B76" s="25">
        <f>6184.836-651.611+2609.342-2.499</f>
        <v>8140.068000000001</v>
      </c>
      <c r="C76" s="25">
        <f>3918.3756+2041.716-2109.3+283.003-2.5</f>
        <v>4131.294599999999</v>
      </c>
      <c r="D76" s="25">
        <f>1612.38237+116.425+39.837+86.368+202.751</f>
        <v>2057.76337</v>
      </c>
      <c r="E76" s="19">
        <f t="shared" si="3"/>
        <v>25.27943710052545</v>
      </c>
      <c r="F76" s="20">
        <f t="shared" si="4"/>
        <v>49.80916563055079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8140.068000000001</v>
      </c>
      <c r="C79" s="11">
        <f>SUM(C76)-C77-C78</f>
        <v>4131.294599999999</v>
      </c>
      <c r="D79" s="11">
        <f>SUM(D76)-D77-D78</f>
        <v>2057.76337</v>
      </c>
      <c r="E79" s="20">
        <f aca="true" t="shared" si="5" ref="E79:E90">SUM(D79)/B79*100</f>
        <v>25.27943710052545</v>
      </c>
      <c r="F79" s="20">
        <f>SUM(D79)/C79*100</f>
        <v>49.80916563055079</v>
      </c>
    </row>
    <row r="80" spans="1:6" s="3" customFormat="1" ht="15">
      <c r="A80" s="30" t="s">
        <v>14</v>
      </c>
      <c r="B80" s="25">
        <f>3804.7919+10+2353.019</f>
        <v>6167.8109</v>
      </c>
      <c r="C80" s="25">
        <f>1245.002+1414.117+358.263-1952.382</f>
        <v>1064.9999999999995</v>
      </c>
      <c r="D80" s="25"/>
      <c r="E80" s="20">
        <f t="shared" si="5"/>
        <v>0</v>
      </c>
      <c r="F80" s="20">
        <f t="shared" si="4"/>
        <v>0</v>
      </c>
    </row>
    <row r="81" spans="1:6" s="3" customFormat="1" ht="40.5">
      <c r="A81" s="26" t="s">
        <v>23</v>
      </c>
      <c r="B81" s="18">
        <v>22787.796</v>
      </c>
      <c r="C81" s="18">
        <v>15044.1</v>
      </c>
      <c r="D81" s="18">
        <v>8000</v>
      </c>
      <c r="E81" s="20">
        <f t="shared" si="5"/>
        <v>35.10651051992918</v>
      </c>
      <c r="F81" s="20">
        <f t="shared" si="4"/>
        <v>53.1769929739898</v>
      </c>
    </row>
    <row r="82" spans="1:12" s="9" customFormat="1" ht="15.75">
      <c r="A82" s="27" t="s">
        <v>25</v>
      </c>
      <c r="B82" s="28">
        <f>B5+B14+B23+B35+B42+B49+B56+B61+B63+B66+B68+B73+B74+B75+B81</f>
        <v>3136693.9309</v>
      </c>
      <c r="C82" s="28">
        <f>C5+C14+C23+C35+C42+C49+C56+C61+C63+C66+C68+C73+C74+C75+C81</f>
        <v>1836839.7616</v>
      </c>
      <c r="D82" s="28">
        <f>D5+D14+D23+D35+D42+D49+D56+D61+D63+D66+D68+D73+D74+D75+D81</f>
        <v>1629704.12737</v>
      </c>
      <c r="E82" s="20">
        <f t="shared" si="5"/>
        <v>51.95610930717728</v>
      </c>
      <c r="F82" s="20">
        <f t="shared" si="4"/>
        <v>88.72326053909175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2391662.183</v>
      </c>
      <c r="C83" s="28">
        <f>C6+C15+C24+C36+C43+C50+C57+C64+C69+C76+C74</f>
        <v>1578137.7595999998</v>
      </c>
      <c r="D83" s="28">
        <f>D6+D15+D24+D36+D43+D50+D57+D64+D69+D76+D74</f>
        <v>1466886.9973699995</v>
      </c>
      <c r="E83" s="20">
        <f t="shared" si="5"/>
        <v>61.33336922733788</v>
      </c>
      <c r="F83" s="20">
        <f t="shared" si="4"/>
        <v>92.95050374701141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775008.512</v>
      </c>
      <c r="C84" s="22">
        <f t="shared" si="6"/>
        <v>507530.349</v>
      </c>
      <c r="D84" s="22">
        <f t="shared" si="6"/>
        <v>490135.8609999999</v>
      </c>
      <c r="E84" s="19">
        <f t="shared" si="5"/>
        <v>63.24264229500487</v>
      </c>
      <c r="F84" s="19">
        <f t="shared" si="4"/>
        <v>96.57271963454542</v>
      </c>
    </row>
    <row r="85" spans="1:6" ht="15">
      <c r="A85" s="29" t="s">
        <v>28</v>
      </c>
      <c r="B85" s="22">
        <f t="shared" si="6"/>
        <v>170474.172</v>
      </c>
      <c r="C85" s="22">
        <f t="shared" si="6"/>
        <v>111636.589</v>
      </c>
      <c r="D85" s="22">
        <f t="shared" si="6"/>
        <v>107947.14199999999</v>
      </c>
      <c r="E85" s="19">
        <f t="shared" si="5"/>
        <v>63.321698960942896</v>
      </c>
      <c r="F85" s="19">
        <f t="shared" si="4"/>
        <v>96.6951274371165</v>
      </c>
    </row>
    <row r="86" spans="1:6" ht="15">
      <c r="A86" s="29" t="s">
        <v>2</v>
      </c>
      <c r="B86" s="22">
        <f>B70+B11+B20+B29+B39+B46+B53+B58</f>
        <v>171179.95900000006</v>
      </c>
      <c r="C86" s="22">
        <f>C70+C11+C20+C29+C39+C46+C53+C58</f>
        <v>111122.95199999999</v>
      </c>
      <c r="D86" s="22">
        <f>D70+D11+D20+D29+D39+D46+D53+D58</f>
        <v>83195.801</v>
      </c>
      <c r="E86" s="19">
        <f t="shared" si="5"/>
        <v>48.60136752340266</v>
      </c>
      <c r="F86" s="19">
        <f>SUM(D86)/C86*100</f>
        <v>74.86824234115021</v>
      </c>
    </row>
    <row r="87" spans="1:6" ht="15">
      <c r="A87" s="29" t="s">
        <v>13</v>
      </c>
      <c r="B87" s="22">
        <f>B83-B84-B85-B86</f>
        <v>1274999.54</v>
      </c>
      <c r="C87" s="22">
        <f>C83-C84-C85-C86</f>
        <v>847847.8695999999</v>
      </c>
      <c r="D87" s="22">
        <f>D83-D84-D85-D86</f>
        <v>785608.1933699996</v>
      </c>
      <c r="E87" s="19">
        <f t="shared" si="5"/>
        <v>61.61635112197763</v>
      </c>
      <c r="F87" s="19">
        <f t="shared" si="4"/>
        <v>92.65909858812715</v>
      </c>
    </row>
    <row r="88" spans="1:6" ht="20.25" customHeight="1">
      <c r="A88" s="17" t="s">
        <v>14</v>
      </c>
      <c r="B88" s="18">
        <f>B13+B22+B41+B34+B55+B60+B62+B65+B67+B72+B80+B48</f>
        <v>719743.9519000001</v>
      </c>
      <c r="C88" s="18">
        <f>C13+C22+C41+C34+C55+C60+C62+C65+C67+C72+C80+C48</f>
        <v>243387.90200000003</v>
      </c>
      <c r="D88" s="18">
        <f>D13+D22+D41+D34+D55+D60+D62+D65+D67+D72+D80+D48</f>
        <v>154817.13</v>
      </c>
      <c r="E88" s="19">
        <f t="shared" si="5"/>
        <v>21.51002861382988</v>
      </c>
      <c r="F88" s="19">
        <f t="shared" si="4"/>
        <v>63.609213411108655</v>
      </c>
    </row>
    <row r="89" spans="1:6" ht="15">
      <c r="A89" s="17" t="s">
        <v>24</v>
      </c>
      <c r="B89" s="18">
        <f>SUM(B81)</f>
        <v>22787.796</v>
      </c>
      <c r="C89" s="18">
        <f>SUM(C81)</f>
        <v>15044.1</v>
      </c>
      <c r="D89" s="18">
        <f>SUM(D81)</f>
        <v>8000</v>
      </c>
      <c r="E89" s="19">
        <f t="shared" si="5"/>
        <v>35.10651051992918</v>
      </c>
      <c r="F89" s="19">
        <f t="shared" si="4"/>
        <v>53.1769929739898</v>
      </c>
    </row>
    <row r="90" spans="1:6" ht="15">
      <c r="A90" s="17" t="s">
        <v>30</v>
      </c>
      <c r="B90" s="18">
        <f>SUM(B73)</f>
        <v>2500</v>
      </c>
      <c r="C90" s="18">
        <f>SUM(C73)</f>
        <v>270</v>
      </c>
      <c r="D90" s="18"/>
      <c r="E90" s="19">
        <f t="shared" si="5"/>
        <v>0</v>
      </c>
      <c r="F90" s="19">
        <f t="shared" si="4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B5" sqref="B5:F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5" t="s">
        <v>70</v>
      </c>
      <c r="B1" s="75"/>
      <c r="C1" s="75"/>
      <c r="D1" s="75"/>
      <c r="E1" s="75"/>
      <c r="F1" s="75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6"/>
      <c r="B3" s="73" t="s">
        <v>66</v>
      </c>
      <c r="C3" s="73" t="s">
        <v>72</v>
      </c>
      <c r="D3" s="73" t="s">
        <v>74</v>
      </c>
      <c r="E3" s="73" t="s">
        <v>67</v>
      </c>
      <c r="F3" s="73" t="s">
        <v>68</v>
      </c>
    </row>
    <row r="4" spans="1:6" s="31" customFormat="1" ht="114" customHeight="1">
      <c r="A4" s="77"/>
      <c r="B4" s="74"/>
      <c r="C4" s="74"/>
      <c r="D4" s="74"/>
      <c r="E4" s="74"/>
      <c r="F4" s="74"/>
    </row>
    <row r="5" spans="1:6" s="35" customFormat="1" ht="14.25">
      <c r="A5" s="34" t="s">
        <v>33</v>
      </c>
      <c r="B5" s="18">
        <f>B6+B13</f>
        <v>794174.245</v>
      </c>
      <c r="C5" s="18">
        <f>C6+C13</f>
        <v>513781.50899999996</v>
      </c>
      <c r="D5" s="18">
        <f>D6+D13</f>
        <v>439103.35000000003</v>
      </c>
      <c r="E5" s="19">
        <f aca="true" t="shared" si="0" ref="E5:E68">SUM(D5)/B5*100</f>
        <v>55.290555286138755</v>
      </c>
      <c r="F5" s="19">
        <f>SUM(D5)/C5*100</f>
        <v>85.46499675604325</v>
      </c>
    </row>
    <row r="6" spans="1:6" s="37" customFormat="1" ht="15">
      <c r="A6" s="36" t="s">
        <v>34</v>
      </c>
      <c r="B6" s="25">
        <v>731213.543</v>
      </c>
      <c r="C6" s="25">
        <v>480456.642</v>
      </c>
      <c r="D6" s="68">
        <f>425019.319+191.283</f>
        <v>425210.602</v>
      </c>
      <c r="E6" s="20">
        <f t="shared" si="0"/>
        <v>58.15135757134083</v>
      </c>
      <c r="F6" s="20">
        <f>SUM(D6)/C6*100</f>
        <v>88.50134743272005</v>
      </c>
    </row>
    <row r="7" spans="1:6" s="37" customFormat="1" ht="15">
      <c r="A7" s="38" t="s">
        <v>35</v>
      </c>
      <c r="B7" s="11">
        <v>417764.57</v>
      </c>
      <c r="C7" s="11">
        <v>274171.584</v>
      </c>
      <c r="D7" s="11">
        <v>262516.17</v>
      </c>
      <c r="E7" s="20">
        <f t="shared" si="0"/>
        <v>62.838303880101655</v>
      </c>
      <c r="F7" s="20">
        <f aca="true" t="shared" si="1" ref="F7:F73">SUM(D7)/C7*100</f>
        <v>95.74886141373426</v>
      </c>
    </row>
    <row r="8" spans="1:6" s="37" customFormat="1" ht="15">
      <c r="A8" s="38" t="s">
        <v>36</v>
      </c>
      <c r="B8" s="11">
        <v>91908.273</v>
      </c>
      <c r="C8" s="11">
        <v>60304.772</v>
      </c>
      <c r="D8" s="11">
        <v>58331.345</v>
      </c>
      <c r="E8" s="20">
        <f t="shared" si="0"/>
        <v>63.466914452848</v>
      </c>
      <c r="F8" s="20">
        <f t="shared" si="1"/>
        <v>96.72757737978017</v>
      </c>
    </row>
    <row r="9" spans="1:6" s="37" customFormat="1" ht="15">
      <c r="A9" s="38" t="s">
        <v>37</v>
      </c>
      <c r="B9" s="11">
        <v>172.659</v>
      </c>
      <c r="C9" s="11">
        <v>154.367</v>
      </c>
      <c r="D9" s="11">
        <v>18.067</v>
      </c>
      <c r="E9" s="20">
        <f t="shared" si="0"/>
        <v>10.463978130303083</v>
      </c>
      <c r="F9" s="20">
        <f t="shared" si="1"/>
        <v>11.703926357317302</v>
      </c>
    </row>
    <row r="10" spans="1:6" s="37" customFormat="1" ht="15">
      <c r="A10" s="38" t="s">
        <v>38</v>
      </c>
      <c r="B10" s="11">
        <v>49370.159</v>
      </c>
      <c r="C10" s="11">
        <v>27508.207</v>
      </c>
      <c r="D10" s="11">
        <v>22882.786</v>
      </c>
      <c r="E10" s="20">
        <f t="shared" si="0"/>
        <v>46.349427393985096</v>
      </c>
      <c r="F10" s="20">
        <f t="shared" si="1"/>
        <v>83.18530538904263</v>
      </c>
    </row>
    <row r="11" spans="1:6" s="37" customFormat="1" ht="30">
      <c r="A11" s="38" t="s">
        <v>39</v>
      </c>
      <c r="B11" s="11">
        <v>95933.928</v>
      </c>
      <c r="C11" s="11">
        <v>65431.966</v>
      </c>
      <c r="D11" s="11">
        <v>44390.859</v>
      </c>
      <c r="E11" s="20">
        <f t="shared" si="0"/>
        <v>46.27232505271753</v>
      </c>
      <c r="F11" s="20">
        <f t="shared" si="1"/>
        <v>67.8427712228607</v>
      </c>
    </row>
    <row r="12" spans="1:6" s="37" customFormat="1" ht="15">
      <c r="A12" s="38" t="s">
        <v>40</v>
      </c>
      <c r="B12" s="11">
        <f>SUM(B6)-B7-B8-B9-B10-B11</f>
        <v>76063.95399999993</v>
      </c>
      <c r="C12" s="11">
        <f>SUM(C6)-C7-C8-C9-C10-C11</f>
        <v>52885.74600000003</v>
      </c>
      <c r="D12" s="11">
        <f>SUM(D6)-D7-D8-D9-D10-D11</f>
        <v>37071.37500000003</v>
      </c>
      <c r="E12" s="20">
        <f t="shared" si="0"/>
        <v>48.737112719646504</v>
      </c>
      <c r="F12" s="20">
        <f t="shared" si="1"/>
        <v>70.09710140044164</v>
      </c>
    </row>
    <row r="13" spans="1:6" s="37" customFormat="1" ht="15">
      <c r="A13" s="36" t="s">
        <v>41</v>
      </c>
      <c r="B13" s="25">
        <v>62960.702</v>
      </c>
      <c r="C13" s="25">
        <v>33324.867</v>
      </c>
      <c r="D13" s="25">
        <v>13892.748</v>
      </c>
      <c r="E13" s="20">
        <f t="shared" si="0"/>
        <v>22.065745073808106</v>
      </c>
      <c r="F13" s="20">
        <f t="shared" si="1"/>
        <v>41.68883254657851</v>
      </c>
    </row>
    <row r="14" spans="1:6" s="35" customFormat="1" ht="14.25">
      <c r="A14" s="34" t="s">
        <v>42</v>
      </c>
      <c r="B14" s="18">
        <f>B15+B22</f>
        <v>410335.705</v>
      </c>
      <c r="C14" s="18">
        <f>C15+C22</f>
        <v>267609.52999999997</v>
      </c>
      <c r="D14" s="18">
        <f>D15+D22</f>
        <v>246853.638</v>
      </c>
      <c r="E14" s="19">
        <f t="shared" si="0"/>
        <v>60.15894668488573</v>
      </c>
      <c r="F14" s="19">
        <f t="shared" si="1"/>
        <v>92.24396380801537</v>
      </c>
    </row>
    <row r="15" spans="1:6" s="37" customFormat="1" ht="15">
      <c r="A15" s="36" t="s">
        <v>43</v>
      </c>
      <c r="B15" s="25">
        <f>25271+356704.31</f>
        <v>381975.31</v>
      </c>
      <c r="C15" s="25">
        <f>234775.335+16833.8</f>
        <v>251609.13499999998</v>
      </c>
      <c r="D15" s="25">
        <f>16833.8+220577.787+519.065</f>
        <v>237930.652</v>
      </c>
      <c r="E15" s="20">
        <f t="shared" si="0"/>
        <v>62.28953698604237</v>
      </c>
      <c r="F15" s="20">
        <f>SUM(D15)/C15*100</f>
        <v>94.56359841624989</v>
      </c>
    </row>
    <row r="16" spans="1:6" s="37" customFormat="1" ht="15">
      <c r="A16" s="38" t="s">
        <v>35</v>
      </c>
      <c r="B16" s="11">
        <v>222455.962</v>
      </c>
      <c r="C16" s="11">
        <v>146240.769</v>
      </c>
      <c r="D16" s="11">
        <v>143370.718</v>
      </c>
      <c r="E16" s="20">
        <f t="shared" si="0"/>
        <v>64.44903373729314</v>
      </c>
      <c r="F16" s="20">
        <f t="shared" si="1"/>
        <v>98.03744809356138</v>
      </c>
    </row>
    <row r="17" spans="1:6" s="37" customFormat="1" ht="15">
      <c r="A17" s="38" t="s">
        <v>36</v>
      </c>
      <c r="B17" s="11">
        <v>48884.04</v>
      </c>
      <c r="C17" s="11">
        <v>32117.052</v>
      </c>
      <c r="D17" s="11">
        <v>31114.681</v>
      </c>
      <c r="E17" s="20">
        <f t="shared" si="0"/>
        <v>63.649978602423204</v>
      </c>
      <c r="F17" s="20">
        <f t="shared" si="1"/>
        <v>96.8790068278994</v>
      </c>
    </row>
    <row r="18" spans="1:6" s="37" customFormat="1" ht="15">
      <c r="A18" s="38" t="s">
        <v>37</v>
      </c>
      <c r="B18" s="11">
        <v>18590.896</v>
      </c>
      <c r="C18" s="11">
        <v>12451.427</v>
      </c>
      <c r="D18" s="11">
        <f>11584.741+68.505</f>
        <v>11653.246</v>
      </c>
      <c r="E18" s="20">
        <f t="shared" si="0"/>
        <v>62.68254095983323</v>
      </c>
      <c r="F18" s="20">
        <f t="shared" si="1"/>
        <v>93.58964237593008</v>
      </c>
    </row>
    <row r="19" spans="1:6" s="37" customFormat="1" ht="15">
      <c r="A19" s="38" t="s">
        <v>38</v>
      </c>
      <c r="B19" s="11">
        <v>6979.744</v>
      </c>
      <c r="C19" s="11">
        <v>4992.921</v>
      </c>
      <c r="D19" s="11">
        <f>4128.394+127.127</f>
        <v>4255.521000000001</v>
      </c>
      <c r="E19" s="20">
        <f t="shared" si="0"/>
        <v>60.9695857040029</v>
      </c>
      <c r="F19" s="20">
        <f t="shared" si="1"/>
        <v>85.23109017747328</v>
      </c>
    </row>
    <row r="20" spans="1:6" s="37" customFormat="1" ht="30">
      <c r="A20" s="38" t="s">
        <v>39</v>
      </c>
      <c r="B20" s="11">
        <v>36131.055</v>
      </c>
      <c r="C20" s="11">
        <v>22709.945</v>
      </c>
      <c r="D20" s="11">
        <f>17711.21+134.617</f>
        <v>17845.826999999997</v>
      </c>
      <c r="E20" s="20">
        <f t="shared" si="0"/>
        <v>49.391934445313034</v>
      </c>
      <c r="F20" s="20">
        <f t="shared" si="1"/>
        <v>78.5815509460723</v>
      </c>
    </row>
    <row r="21" spans="1:6" s="37" customFormat="1" ht="15">
      <c r="A21" s="38" t="s">
        <v>40</v>
      </c>
      <c r="B21" s="11">
        <f>SUM(B15)-B16-B17-B18-B19-B20</f>
        <v>48933.612999999976</v>
      </c>
      <c r="C21" s="11">
        <f>SUM(C15)-C16-C17-C18-C19-C20</f>
        <v>33097.020999999986</v>
      </c>
      <c r="D21" s="11">
        <f>SUM(D15)-D16-D17-D18-D19-D20</f>
        <v>29690.659000000014</v>
      </c>
      <c r="E21" s="20">
        <f t="shared" si="0"/>
        <v>60.675386875684055</v>
      </c>
      <c r="F21" s="20">
        <f t="shared" si="1"/>
        <v>89.70794984841696</v>
      </c>
    </row>
    <row r="22" spans="1:6" s="37" customFormat="1" ht="15">
      <c r="A22" s="36" t="s">
        <v>41</v>
      </c>
      <c r="B22" s="25">
        <v>28360.395</v>
      </c>
      <c r="C22" s="25">
        <v>16000.395</v>
      </c>
      <c r="D22" s="25">
        <f>8840.532+82.454</f>
        <v>8922.985999999999</v>
      </c>
      <c r="E22" s="20">
        <f t="shared" si="0"/>
        <v>31.462841049992424</v>
      </c>
      <c r="F22" s="20">
        <f t="shared" si="1"/>
        <v>55.76728574513316</v>
      </c>
    </row>
    <row r="23" spans="1:6" s="35" customFormat="1" ht="28.5">
      <c r="A23" s="34" t="s">
        <v>59</v>
      </c>
      <c r="B23" s="18">
        <f>B24+B34</f>
        <v>711482.983</v>
      </c>
      <c r="C23" s="18">
        <f>C24+C34</f>
        <v>500060.038</v>
      </c>
      <c r="D23" s="18">
        <f>D24+D34</f>
        <v>494113.16599999997</v>
      </c>
      <c r="E23" s="19">
        <f t="shared" si="0"/>
        <v>69.44834631413805</v>
      </c>
      <c r="F23" s="19">
        <f t="shared" si="1"/>
        <v>98.8107683981738</v>
      </c>
    </row>
    <row r="24" spans="1:6" s="37" customFormat="1" ht="15">
      <c r="A24" s="36" t="s">
        <v>43</v>
      </c>
      <c r="B24" s="25">
        <v>704889.564</v>
      </c>
      <c r="C24" s="25">
        <v>496016.619</v>
      </c>
      <c r="D24" s="25">
        <v>492828.051</v>
      </c>
      <c r="E24" s="20">
        <f t="shared" si="0"/>
        <v>69.91564014700037</v>
      </c>
      <c r="F24" s="20">
        <f>SUM(D24)/C24*100</f>
        <v>99.35716508724478</v>
      </c>
    </row>
    <row r="25" spans="1:6" s="37" customFormat="1" ht="15">
      <c r="A25" s="38" t="s">
        <v>35</v>
      </c>
      <c r="B25" s="11">
        <v>15453.313</v>
      </c>
      <c r="C25" s="11">
        <v>10234.964</v>
      </c>
      <c r="D25" s="11">
        <v>9856.356</v>
      </c>
      <c r="E25" s="20">
        <f t="shared" si="0"/>
        <v>63.78150756410616</v>
      </c>
      <c r="F25" s="20">
        <f t="shared" si="1"/>
        <v>96.30083701320298</v>
      </c>
    </row>
    <row r="26" spans="1:6" s="37" customFormat="1" ht="15">
      <c r="A26" s="38" t="s">
        <v>36</v>
      </c>
      <c r="B26" s="11">
        <v>3363.614</v>
      </c>
      <c r="C26" s="11">
        <v>2216.888</v>
      </c>
      <c r="D26" s="11">
        <v>2139.869</v>
      </c>
      <c r="E26" s="20">
        <f t="shared" si="0"/>
        <v>63.61815000175407</v>
      </c>
      <c r="F26" s="20">
        <f t="shared" si="1"/>
        <v>96.52580554362693</v>
      </c>
    </row>
    <row r="27" spans="1:6" s="37" customFormat="1" ht="15">
      <c r="A27" s="38" t="s">
        <v>37</v>
      </c>
      <c r="B27" s="11">
        <v>81.57</v>
      </c>
      <c r="C27" s="11">
        <v>62.5</v>
      </c>
      <c r="D27" s="11">
        <v>62.059</v>
      </c>
      <c r="E27" s="20">
        <f t="shared" si="0"/>
        <v>76.08066691185485</v>
      </c>
      <c r="F27" s="20">
        <f t="shared" si="1"/>
        <v>99.2944</v>
      </c>
    </row>
    <row r="28" spans="1:6" s="37" customFormat="1" ht="15">
      <c r="A28" s="38" t="s">
        <v>38</v>
      </c>
      <c r="B28" s="11">
        <v>818.527</v>
      </c>
      <c r="C28" s="11">
        <v>183.995</v>
      </c>
      <c r="D28" s="11">
        <v>182.046</v>
      </c>
      <c r="E28" s="20">
        <f t="shared" si="0"/>
        <v>22.240683569387446</v>
      </c>
      <c r="F28" s="20">
        <f t="shared" si="1"/>
        <v>98.94073208511101</v>
      </c>
    </row>
    <row r="29" spans="1:6" s="37" customFormat="1" ht="30">
      <c r="A29" s="38" t="s">
        <v>39</v>
      </c>
      <c r="B29" s="11">
        <v>1309.543</v>
      </c>
      <c r="C29" s="11">
        <v>812.194</v>
      </c>
      <c r="D29" s="11">
        <v>634.95</v>
      </c>
      <c r="E29" s="20">
        <f t="shared" si="0"/>
        <v>48.486380363225955</v>
      </c>
      <c r="F29" s="20">
        <f t="shared" si="1"/>
        <v>78.17713501946581</v>
      </c>
    </row>
    <row r="30" spans="1:6" s="37" customFormat="1" ht="15">
      <c r="A30" s="38" t="s">
        <v>40</v>
      </c>
      <c r="B30" s="11">
        <f>SUM(B24)-B25-B26-B27-B28-B29</f>
        <v>683862.9970000002</v>
      </c>
      <c r="C30" s="11">
        <f>SUM(C24)-C25-C26-C27-C28-C29</f>
        <v>482506.07800000004</v>
      </c>
      <c r="D30" s="11">
        <f>SUM(D24)-D25-D26-D27-D28-D29</f>
        <v>479952.77099999995</v>
      </c>
      <c r="E30" s="20">
        <f t="shared" si="0"/>
        <v>70.1825911191975</v>
      </c>
      <c r="F30" s="20">
        <f t="shared" si="1"/>
        <v>99.47082386804668</v>
      </c>
    </row>
    <row r="31" spans="1:6" s="37" customFormat="1" ht="15">
      <c r="A31" s="38" t="s">
        <v>44</v>
      </c>
      <c r="B31" s="11">
        <f>SUM(B32:B33)</f>
        <v>659532</v>
      </c>
      <c r="C31" s="11">
        <f>SUM(C32:C33)</f>
        <v>466234.56299999997</v>
      </c>
      <c r="D31" s="11">
        <f>SUM(D32:D33)</f>
        <v>465569.316</v>
      </c>
      <c r="E31" s="20">
        <f t="shared" si="0"/>
        <v>70.5908607921981</v>
      </c>
      <c r="F31" s="20">
        <f>SUM(D31)/C31*100</f>
        <v>99.85731495414682</v>
      </c>
    </row>
    <row r="32" spans="1:6" s="37" customFormat="1" ht="30">
      <c r="A32" s="39" t="s">
        <v>63</v>
      </c>
      <c r="B32" s="11">
        <v>425980</v>
      </c>
      <c r="C32" s="11">
        <v>293348.331</v>
      </c>
      <c r="D32" s="67">
        <v>293348.331</v>
      </c>
      <c r="E32" s="20">
        <f t="shared" si="0"/>
        <v>68.86434363115639</v>
      </c>
      <c r="F32" s="20">
        <f>SUM(D32)/C32*100</f>
        <v>100</v>
      </c>
    </row>
    <row r="33" spans="1:6" s="37" customFormat="1" ht="15">
      <c r="A33" s="39" t="s">
        <v>60</v>
      </c>
      <c r="B33" s="11">
        <v>233552</v>
      </c>
      <c r="C33" s="11">
        <v>172886.232</v>
      </c>
      <c r="D33" s="11">
        <v>172220.985</v>
      </c>
      <c r="E33" s="20">
        <f t="shared" si="0"/>
        <v>73.73988876138931</v>
      </c>
      <c r="F33" s="20">
        <f>SUM(D33)/C33*100</f>
        <v>99.61521111756313</v>
      </c>
    </row>
    <row r="34" spans="1:6" s="37" customFormat="1" ht="15">
      <c r="A34" s="36" t="s">
        <v>41</v>
      </c>
      <c r="B34" s="25">
        <v>6593.419</v>
      </c>
      <c r="C34" s="25">
        <v>4043.419</v>
      </c>
      <c r="D34" s="25">
        <v>1285.115</v>
      </c>
      <c r="E34" s="20">
        <f t="shared" si="0"/>
        <v>19.490874158005127</v>
      </c>
      <c r="F34" s="20">
        <f>SUM(D34)/C34*100</f>
        <v>31.78287978564675</v>
      </c>
    </row>
    <row r="35" spans="1:6" s="35" customFormat="1" ht="14.25">
      <c r="A35" s="34" t="s">
        <v>61</v>
      </c>
      <c r="B35" s="18">
        <f>B36+B41</f>
        <v>108911.078</v>
      </c>
      <c r="C35" s="18">
        <f>C36+C41</f>
        <v>68282.557</v>
      </c>
      <c r="D35" s="18">
        <f>D36+D41</f>
        <v>60062.569</v>
      </c>
      <c r="E35" s="19">
        <f t="shared" si="0"/>
        <v>55.14826416464265</v>
      </c>
      <c r="F35" s="19">
        <f>SUM(D35)/C35*100</f>
        <v>87.96180406659346</v>
      </c>
    </row>
    <row r="36" spans="1:6" s="37" customFormat="1" ht="15">
      <c r="A36" s="36" t="s">
        <v>43</v>
      </c>
      <c r="B36" s="25">
        <v>88524.04</v>
      </c>
      <c r="C36" s="25">
        <v>58398.489</v>
      </c>
      <c r="D36" s="25">
        <f>53378.589+72.472</f>
        <v>53451.061</v>
      </c>
      <c r="E36" s="20">
        <f t="shared" si="0"/>
        <v>60.380277492983836</v>
      </c>
      <c r="F36" s="20">
        <f t="shared" si="1"/>
        <v>91.52815751791113</v>
      </c>
    </row>
    <row r="37" spans="1:6" s="37" customFormat="1" ht="15">
      <c r="A37" s="38" t="s">
        <v>35</v>
      </c>
      <c r="B37" s="11">
        <v>40713.289</v>
      </c>
      <c r="C37" s="11">
        <v>27004.505</v>
      </c>
      <c r="D37" s="11">
        <v>25621.238</v>
      </c>
      <c r="E37" s="20">
        <f t="shared" si="0"/>
        <v>62.93089708375072</v>
      </c>
      <c r="F37" s="20">
        <f>SUM(D37)/C37*100</f>
        <v>94.87764356354616</v>
      </c>
    </row>
    <row r="38" spans="1:6" s="37" customFormat="1" ht="15">
      <c r="A38" s="38" t="s">
        <v>36</v>
      </c>
      <c r="B38" s="11">
        <v>8956.923</v>
      </c>
      <c r="C38" s="11">
        <v>5987.257</v>
      </c>
      <c r="D38" s="11">
        <v>5672.155</v>
      </c>
      <c r="E38" s="20">
        <f t="shared" si="0"/>
        <v>63.32704880906087</v>
      </c>
      <c r="F38" s="20">
        <f t="shared" si="1"/>
        <v>94.73712252539018</v>
      </c>
    </row>
    <row r="39" spans="1:6" s="37" customFormat="1" ht="30">
      <c r="A39" s="38" t="s">
        <v>39</v>
      </c>
      <c r="B39" s="11">
        <v>6464.382</v>
      </c>
      <c r="C39" s="11">
        <v>3424.188</v>
      </c>
      <c r="D39" s="11">
        <v>3127.807</v>
      </c>
      <c r="E39" s="20">
        <f t="shared" si="0"/>
        <v>48.385243941338864</v>
      </c>
      <c r="F39" s="20">
        <f t="shared" si="1"/>
        <v>91.34448809469573</v>
      </c>
    </row>
    <row r="40" spans="1:6" s="37" customFormat="1" ht="15">
      <c r="A40" s="38" t="s">
        <v>40</v>
      </c>
      <c r="B40" s="11">
        <f>SUM(B36)-B37-B38-B39</f>
        <v>32389.445999999996</v>
      </c>
      <c r="C40" s="11">
        <f>SUM(C36)-C37-C38-C39</f>
        <v>21982.538999999997</v>
      </c>
      <c r="D40" s="11">
        <f>SUM(D36)-D37-D38-D39</f>
        <v>19029.861</v>
      </c>
      <c r="E40" s="20">
        <f t="shared" si="0"/>
        <v>58.7532772249331</v>
      </c>
      <c r="F40" s="20">
        <f t="shared" si="1"/>
        <v>86.56807568952797</v>
      </c>
    </row>
    <row r="41" spans="1:6" s="37" customFormat="1" ht="15">
      <c r="A41" s="36" t="s">
        <v>41</v>
      </c>
      <c r="B41" s="25">
        <v>20387.038</v>
      </c>
      <c r="C41" s="25">
        <v>9884.068</v>
      </c>
      <c r="D41" s="25">
        <f>6605.268+6.24</f>
        <v>6611.508</v>
      </c>
      <c r="E41" s="20">
        <f t="shared" si="0"/>
        <v>32.429958682570756</v>
      </c>
      <c r="F41" s="20">
        <f t="shared" si="1"/>
        <v>66.89055558905504</v>
      </c>
    </row>
    <row r="42" spans="1:6" s="35" customFormat="1" ht="14.25">
      <c r="A42" s="34" t="s">
        <v>62</v>
      </c>
      <c r="B42" s="18">
        <f>B43+B48</f>
        <v>70204.657</v>
      </c>
      <c r="C42" s="18">
        <f>C43+C48</f>
        <v>38597.157999999996</v>
      </c>
      <c r="D42" s="18">
        <f>D43+D48</f>
        <v>33838.852</v>
      </c>
      <c r="E42" s="19">
        <f t="shared" si="0"/>
        <v>48.200295316591315</v>
      </c>
      <c r="F42" s="19">
        <f t="shared" si="1"/>
        <v>87.67187470124097</v>
      </c>
    </row>
    <row r="43" spans="1:6" s="37" customFormat="1" ht="15">
      <c r="A43" s="36" t="s">
        <v>43</v>
      </c>
      <c r="B43" s="25">
        <v>53051.657</v>
      </c>
      <c r="C43" s="25">
        <v>34268.102</v>
      </c>
      <c r="D43" s="25">
        <f>31328.469+0.643</f>
        <v>31329.112</v>
      </c>
      <c r="E43" s="20">
        <f t="shared" si="0"/>
        <v>59.05397450639478</v>
      </c>
      <c r="F43" s="20">
        <f t="shared" si="1"/>
        <v>91.42354017739297</v>
      </c>
    </row>
    <row r="44" spans="1:6" s="37" customFormat="1" ht="15">
      <c r="A44" s="38" t="s">
        <v>35</v>
      </c>
      <c r="B44" s="11">
        <v>24821.078</v>
      </c>
      <c r="C44" s="11">
        <v>16248.926</v>
      </c>
      <c r="D44" s="11">
        <v>15606.431</v>
      </c>
      <c r="E44" s="20">
        <f t="shared" si="0"/>
        <v>62.87571796841378</v>
      </c>
      <c r="F44" s="20">
        <f>SUM(D44)/C44*100</f>
        <v>96.0459232813295</v>
      </c>
    </row>
    <row r="45" spans="1:6" s="37" customFormat="1" ht="15">
      <c r="A45" s="38" t="s">
        <v>36</v>
      </c>
      <c r="B45" s="11">
        <v>5460.879</v>
      </c>
      <c r="C45" s="11">
        <v>3576.952</v>
      </c>
      <c r="D45" s="11">
        <v>3426.4</v>
      </c>
      <c r="E45" s="20">
        <f t="shared" si="0"/>
        <v>62.74447758318762</v>
      </c>
      <c r="F45" s="20">
        <f t="shared" si="1"/>
        <v>95.79105338847152</v>
      </c>
    </row>
    <row r="46" spans="1:6" s="37" customFormat="1" ht="30">
      <c r="A46" s="38" t="s">
        <v>39</v>
      </c>
      <c r="B46" s="11">
        <v>4194.121</v>
      </c>
      <c r="C46" s="11">
        <v>2158.449</v>
      </c>
      <c r="D46" s="11">
        <v>1911.32</v>
      </c>
      <c r="E46" s="20">
        <f t="shared" si="0"/>
        <v>45.57140816871998</v>
      </c>
      <c r="F46" s="20">
        <f t="shared" si="1"/>
        <v>88.55062130261126</v>
      </c>
    </row>
    <row r="47" spans="1:6" s="37" customFormat="1" ht="15">
      <c r="A47" s="38" t="s">
        <v>40</v>
      </c>
      <c r="B47" s="11">
        <f>SUM(B43)-B44-B45-B46</f>
        <v>18575.578999999998</v>
      </c>
      <c r="C47" s="11">
        <f>SUM(C43)-C44-C45-C46</f>
        <v>12283.774999999998</v>
      </c>
      <c r="D47" s="11">
        <f>SUM(D43)-D44-D45-D46</f>
        <v>10384.961000000001</v>
      </c>
      <c r="E47" s="20">
        <f t="shared" si="0"/>
        <v>55.90652652065382</v>
      </c>
      <c r="F47" s="20">
        <f t="shared" si="1"/>
        <v>84.54209719731925</v>
      </c>
    </row>
    <row r="48" spans="1:6" s="37" customFormat="1" ht="15">
      <c r="A48" s="36" t="s">
        <v>41</v>
      </c>
      <c r="B48" s="25">
        <v>17153</v>
      </c>
      <c r="C48" s="25">
        <v>4329.056</v>
      </c>
      <c r="D48" s="25">
        <v>2509.74</v>
      </c>
      <c r="E48" s="20">
        <f t="shared" si="0"/>
        <v>14.631493033288637</v>
      </c>
      <c r="F48" s="20">
        <f t="shared" si="1"/>
        <v>57.97430201873111</v>
      </c>
    </row>
    <row r="49" spans="1:6" s="37" customFormat="1" ht="14.25">
      <c r="A49" s="34" t="s">
        <v>45</v>
      </c>
      <c r="B49" s="18">
        <f>B50+B55</f>
        <v>96832.565</v>
      </c>
      <c r="C49" s="18">
        <f>C50+C55</f>
        <v>60421.833</v>
      </c>
      <c r="D49" s="18">
        <f>D50+D55</f>
        <v>53139.298</v>
      </c>
      <c r="E49" s="19">
        <f t="shared" si="0"/>
        <v>54.877507375746994</v>
      </c>
      <c r="F49" s="19">
        <f t="shared" si="1"/>
        <v>87.9471796229684</v>
      </c>
    </row>
    <row r="50" spans="1:6" s="37" customFormat="1" ht="15">
      <c r="A50" s="36" t="s">
        <v>43</v>
      </c>
      <c r="B50" s="25">
        <v>86715.965</v>
      </c>
      <c r="C50" s="25">
        <v>54474.633</v>
      </c>
      <c r="D50" s="25">
        <v>51100.89</v>
      </c>
      <c r="E50" s="20">
        <f t="shared" si="0"/>
        <v>58.92904495729246</v>
      </c>
      <c r="F50" s="20">
        <f t="shared" si="1"/>
        <v>93.80676323234705</v>
      </c>
    </row>
    <row r="51" spans="1:6" s="37" customFormat="1" ht="15">
      <c r="A51" s="38" t="s">
        <v>35</v>
      </c>
      <c r="B51" s="11">
        <v>53800.3</v>
      </c>
      <c r="C51" s="11">
        <v>33629.601</v>
      </c>
      <c r="D51" s="11">
        <v>33164.948</v>
      </c>
      <c r="E51" s="20">
        <f t="shared" si="0"/>
        <v>61.64454101557053</v>
      </c>
      <c r="F51" s="20">
        <f>SUM(D51)/C51*100</f>
        <v>98.61832140083968</v>
      </c>
    </row>
    <row r="52" spans="1:6" s="37" customFormat="1" ht="15">
      <c r="A52" s="38" t="s">
        <v>36</v>
      </c>
      <c r="B52" s="11">
        <v>11900.443</v>
      </c>
      <c r="C52" s="11">
        <v>7433.668</v>
      </c>
      <c r="D52" s="11">
        <v>7262.692</v>
      </c>
      <c r="E52" s="20">
        <f t="shared" si="0"/>
        <v>61.02875329935197</v>
      </c>
      <c r="F52" s="20">
        <f t="shared" si="1"/>
        <v>97.69997799202224</v>
      </c>
    </row>
    <row r="53" spans="1:6" s="37" customFormat="1" ht="30">
      <c r="A53" s="38" t="s">
        <v>39</v>
      </c>
      <c r="B53" s="11">
        <v>4798.274</v>
      </c>
      <c r="C53" s="11">
        <v>2433.407</v>
      </c>
      <c r="D53" s="11">
        <v>2341.451</v>
      </c>
      <c r="E53" s="20">
        <f t="shared" si="0"/>
        <v>48.79777603363209</v>
      </c>
      <c r="F53" s="20">
        <f t="shared" si="1"/>
        <v>96.22110070366362</v>
      </c>
    </row>
    <row r="54" spans="1:6" s="37" customFormat="1" ht="15">
      <c r="A54" s="38" t="s">
        <v>40</v>
      </c>
      <c r="B54" s="11">
        <f>SUM(B50)-B51-B52-B53</f>
        <v>16216.947999999993</v>
      </c>
      <c r="C54" s="11">
        <f>SUM(C50)-C51-C52-C53</f>
        <v>10977.956999999999</v>
      </c>
      <c r="D54" s="11">
        <f>SUM(D50)-D51-D52-D53</f>
        <v>8331.799000000003</v>
      </c>
      <c r="E54" s="20">
        <f t="shared" si="0"/>
        <v>51.3771086890086</v>
      </c>
      <c r="F54" s="20">
        <f t="shared" si="1"/>
        <v>75.89571538675187</v>
      </c>
    </row>
    <row r="55" spans="1:6" s="37" customFormat="1" ht="15">
      <c r="A55" s="36" t="s">
        <v>41</v>
      </c>
      <c r="B55" s="25">
        <v>10116.6</v>
      </c>
      <c r="C55" s="25">
        <v>5947.2</v>
      </c>
      <c r="D55" s="25">
        <v>2038.408</v>
      </c>
      <c r="E55" s="20">
        <f t="shared" si="0"/>
        <v>20.149141015756282</v>
      </c>
      <c r="F55" s="20">
        <f t="shared" si="1"/>
        <v>34.275087436104386</v>
      </c>
    </row>
    <row r="56" spans="1:6" s="37" customFormat="1" ht="28.5">
      <c r="A56" s="21" t="s">
        <v>46</v>
      </c>
      <c r="B56" s="22">
        <f>B57+B60</f>
        <v>423728.731</v>
      </c>
      <c r="C56" s="22">
        <f>C57+C60</f>
        <v>166007.601</v>
      </c>
      <c r="D56" s="69">
        <f>D57+D60</f>
        <v>128071.14499999999</v>
      </c>
      <c r="E56" s="19">
        <f t="shared" si="0"/>
        <v>30.224796108999268</v>
      </c>
      <c r="F56" s="19">
        <f t="shared" si="1"/>
        <v>77.14775963782526</v>
      </c>
    </row>
    <row r="57" spans="1:6" s="37" customFormat="1" ht="15">
      <c r="A57" s="36" t="s">
        <v>43</v>
      </c>
      <c r="B57" s="25">
        <v>203593.399</v>
      </c>
      <c r="C57" s="25">
        <v>109653.109</v>
      </c>
      <c r="D57" s="25">
        <f>87852.217+470.487</f>
        <v>88322.704</v>
      </c>
      <c r="E57" s="20">
        <f t="shared" si="0"/>
        <v>43.38190944982455</v>
      </c>
      <c r="F57" s="20">
        <f t="shared" si="1"/>
        <v>80.54737782218287</v>
      </c>
    </row>
    <row r="58" spans="1:6" s="37" customFormat="1" ht="30">
      <c r="A58" s="38" t="s">
        <v>39</v>
      </c>
      <c r="B58" s="11">
        <v>22333.7</v>
      </c>
      <c r="C58" s="11">
        <v>14140.703</v>
      </c>
      <c r="D58" s="11">
        <v>12942.126</v>
      </c>
      <c r="E58" s="20">
        <f t="shared" si="0"/>
        <v>57.94886651114683</v>
      </c>
      <c r="F58" s="20">
        <f>SUM(D58)/C58*100</f>
        <v>91.52392211334896</v>
      </c>
    </row>
    <row r="59" spans="1:6" s="37" customFormat="1" ht="15">
      <c r="A59" s="38" t="s">
        <v>40</v>
      </c>
      <c r="B59" s="11">
        <f>SUM(B57)-B58</f>
        <v>181259.699</v>
      </c>
      <c r="C59" s="11">
        <f>SUM(C57)-C58</f>
        <v>95512.406</v>
      </c>
      <c r="D59" s="11">
        <f>SUM(D57)-D58</f>
        <v>75380.578</v>
      </c>
      <c r="E59" s="20">
        <f t="shared" si="0"/>
        <v>41.587059018563195</v>
      </c>
      <c r="F59" s="20">
        <f t="shared" si="1"/>
        <v>78.92228994838638</v>
      </c>
    </row>
    <row r="60" spans="1:6" s="37" customFormat="1" ht="15">
      <c r="A60" s="36" t="s">
        <v>41</v>
      </c>
      <c r="B60" s="25">
        <v>220135.332</v>
      </c>
      <c r="C60" s="25">
        <v>56354.492</v>
      </c>
      <c r="D60" s="25">
        <f>39680.806+67.635</f>
        <v>39748.441</v>
      </c>
      <c r="E60" s="20">
        <f t="shared" si="0"/>
        <v>18.056365890415083</v>
      </c>
      <c r="F60" s="20">
        <f t="shared" si="1"/>
        <v>70.53287074258428</v>
      </c>
    </row>
    <row r="61" spans="1:6" s="37" customFormat="1" ht="15">
      <c r="A61" s="21" t="s">
        <v>47</v>
      </c>
      <c r="B61" s="22">
        <f>SUM(B62)</f>
        <v>117394.835</v>
      </c>
      <c r="C61" s="22">
        <f>SUM(C62)</f>
        <v>47026.095</v>
      </c>
      <c r="D61" s="22">
        <f>SUM(D62)</f>
        <v>18492.468</v>
      </c>
      <c r="E61" s="20">
        <f t="shared" si="0"/>
        <v>15.752369344017561</v>
      </c>
      <c r="F61" s="20">
        <f t="shared" si="1"/>
        <v>39.32384349582929</v>
      </c>
    </row>
    <row r="62" spans="1:6" s="37" customFormat="1" ht="15">
      <c r="A62" s="36" t="s">
        <v>41</v>
      </c>
      <c r="B62" s="25">
        <v>117394.835</v>
      </c>
      <c r="C62" s="25">
        <v>47026.095</v>
      </c>
      <c r="D62" s="25">
        <f>17852.292+640.176</f>
        <v>18492.468</v>
      </c>
      <c r="E62" s="20">
        <f t="shared" si="0"/>
        <v>15.752369344017561</v>
      </c>
      <c r="F62" s="20">
        <f t="shared" si="1"/>
        <v>39.32384349582929</v>
      </c>
    </row>
    <row r="63" spans="1:6" s="37" customFormat="1" ht="15">
      <c r="A63" s="40" t="s">
        <v>48</v>
      </c>
      <c r="B63" s="22">
        <f>SUM(B64:B65)</f>
        <v>302570.857</v>
      </c>
      <c r="C63" s="22">
        <f>SUM(C64:C65)</f>
        <v>118854.11</v>
      </c>
      <c r="D63" s="22">
        <f>SUM(D64:D65)</f>
        <v>112827.513</v>
      </c>
      <c r="E63" s="19">
        <f t="shared" si="0"/>
        <v>37.289616759091906</v>
      </c>
      <c r="F63" s="19">
        <f t="shared" si="1"/>
        <v>94.92941640806532</v>
      </c>
    </row>
    <row r="64" spans="1:6" s="37" customFormat="1" ht="15">
      <c r="A64" s="36" t="s">
        <v>40</v>
      </c>
      <c r="B64" s="25">
        <v>87596.037</v>
      </c>
      <c r="C64" s="25">
        <v>58277.817</v>
      </c>
      <c r="D64" s="25">
        <v>56123.481</v>
      </c>
      <c r="E64" s="20">
        <f t="shared" si="0"/>
        <v>64.07079923033504</v>
      </c>
      <c r="F64" s="20">
        <f t="shared" si="1"/>
        <v>96.30333442311334</v>
      </c>
    </row>
    <row r="65" spans="1:6" s="37" customFormat="1" ht="15">
      <c r="A65" s="36" t="s">
        <v>41</v>
      </c>
      <c r="B65" s="25">
        <v>214974.82</v>
      </c>
      <c r="C65" s="25">
        <v>60576.293</v>
      </c>
      <c r="D65" s="25">
        <v>56704.032</v>
      </c>
      <c r="E65" s="20">
        <f t="shared" si="0"/>
        <v>26.377057554926665</v>
      </c>
      <c r="F65" s="20">
        <f t="shared" si="1"/>
        <v>93.60762963821507</v>
      </c>
    </row>
    <row r="66" spans="1:6" s="37" customFormat="1" ht="57">
      <c r="A66" s="41" t="s">
        <v>49</v>
      </c>
      <c r="B66" s="22">
        <f>SUM(B67:B67)</f>
        <v>14700</v>
      </c>
      <c r="C66" s="22">
        <f>SUM(C67:C67)</f>
        <v>4700</v>
      </c>
      <c r="D66" s="22">
        <f>SUM(D67:D67)</f>
        <v>4611.684</v>
      </c>
      <c r="E66" s="19">
        <f t="shared" si="0"/>
        <v>31.372</v>
      </c>
      <c r="F66" s="19">
        <f t="shared" si="1"/>
        <v>98.12093617021277</v>
      </c>
    </row>
    <row r="67" spans="1:6" s="37" customFormat="1" ht="15">
      <c r="A67" s="36" t="s">
        <v>41</v>
      </c>
      <c r="B67" s="25">
        <v>14700</v>
      </c>
      <c r="C67" s="25">
        <v>4700</v>
      </c>
      <c r="D67" s="25">
        <v>4611.684</v>
      </c>
      <c r="E67" s="20">
        <f t="shared" si="0"/>
        <v>31.372</v>
      </c>
      <c r="F67" s="20">
        <f t="shared" si="1"/>
        <v>98.12093617021277</v>
      </c>
    </row>
    <row r="68" spans="1:6" s="37" customFormat="1" ht="39.75" customHeight="1">
      <c r="A68" s="40" t="s">
        <v>50</v>
      </c>
      <c r="B68" s="18">
        <f>SUM(B69)+B72</f>
        <v>8956</v>
      </c>
      <c r="C68" s="18">
        <f>SUM(C69)+C72</f>
        <v>5784.336</v>
      </c>
      <c r="D68" s="18">
        <f>SUM(D69)+D72</f>
        <v>4378.248</v>
      </c>
      <c r="E68" s="19">
        <f t="shared" si="0"/>
        <v>48.88619919606967</v>
      </c>
      <c r="F68" s="19">
        <f t="shared" si="1"/>
        <v>75.69145360850406</v>
      </c>
    </row>
    <row r="69" spans="1:6" s="37" customFormat="1" ht="15">
      <c r="A69" s="36" t="s">
        <v>43</v>
      </c>
      <c r="B69" s="25">
        <v>8156</v>
      </c>
      <c r="C69" s="25">
        <v>5647.319</v>
      </c>
      <c r="D69" s="25">
        <v>4378.248</v>
      </c>
      <c r="E69" s="20">
        <f aca="true" t="shared" si="2" ref="E69:E76">SUM(D69)/B69*100</f>
        <v>53.68131436978911</v>
      </c>
      <c r="F69" s="20">
        <f t="shared" si="1"/>
        <v>77.52790306338281</v>
      </c>
    </row>
    <row r="70" spans="1:6" s="37" customFormat="1" ht="30">
      <c r="A70" s="38" t="s">
        <v>39</v>
      </c>
      <c r="B70" s="11">
        <v>14.956</v>
      </c>
      <c r="C70" s="11">
        <v>12.1</v>
      </c>
      <c r="D70" s="11">
        <v>1.461</v>
      </c>
      <c r="E70" s="20">
        <f t="shared" si="2"/>
        <v>9.768654720513508</v>
      </c>
      <c r="F70" s="20">
        <f t="shared" si="1"/>
        <v>12.074380165289258</v>
      </c>
    </row>
    <row r="71" spans="1:6" s="37" customFormat="1" ht="15">
      <c r="A71" s="38" t="s">
        <v>40</v>
      </c>
      <c r="B71" s="11">
        <f>SUM(B69)-B70</f>
        <v>8141.044</v>
      </c>
      <c r="C71" s="11">
        <f>SUM(C69)-C70</f>
        <v>5635.219</v>
      </c>
      <c r="D71" s="11">
        <f>SUM(D69)-D70</f>
        <v>4376.786999999999</v>
      </c>
      <c r="E71" s="19">
        <f t="shared" si="2"/>
        <v>53.761986791866</v>
      </c>
      <c r="F71" s="19">
        <f t="shared" si="1"/>
        <v>77.66844553867381</v>
      </c>
    </row>
    <row r="72" spans="1:6" s="37" customFormat="1" ht="15">
      <c r="A72" s="36" t="s">
        <v>41</v>
      </c>
      <c r="B72" s="25">
        <v>800</v>
      </c>
      <c r="C72" s="25">
        <v>137.017</v>
      </c>
      <c r="D72" s="25"/>
      <c r="E72" s="20"/>
      <c r="F72" s="20"/>
    </row>
    <row r="73" spans="1:6" s="37" customFormat="1" ht="15">
      <c r="A73" s="40" t="s">
        <v>51</v>
      </c>
      <c r="B73" s="18">
        <v>2500</v>
      </c>
      <c r="C73" s="18">
        <v>270</v>
      </c>
      <c r="D73" s="18"/>
      <c r="E73" s="20">
        <f t="shared" si="2"/>
        <v>0</v>
      </c>
      <c r="F73" s="20">
        <f t="shared" si="1"/>
        <v>0</v>
      </c>
    </row>
    <row r="74" spans="1:6" s="37" customFormat="1" ht="15">
      <c r="A74" s="40" t="s">
        <v>52</v>
      </c>
      <c r="B74" s="18">
        <v>37806.6</v>
      </c>
      <c r="C74" s="18">
        <v>25204.6</v>
      </c>
      <c r="D74" s="18">
        <v>24154.433</v>
      </c>
      <c r="E74" s="20">
        <f t="shared" si="2"/>
        <v>63.88946109938477</v>
      </c>
      <c r="F74" s="20">
        <f aca="true" t="shared" si="3" ref="F74:F90">SUM(D74)/C74*100</f>
        <v>95.83343119906684</v>
      </c>
    </row>
    <row r="75" spans="1:6" s="35" customFormat="1" ht="15">
      <c r="A75" s="34" t="s">
        <v>53</v>
      </c>
      <c r="B75" s="18">
        <f>SUM(B76)+B80</f>
        <v>14307.878900000002</v>
      </c>
      <c r="C75" s="18">
        <f>SUM(C76)+C80</f>
        <v>5196.294599999999</v>
      </c>
      <c r="D75" s="18">
        <f>SUM(D76)+D80</f>
        <v>2057.76337</v>
      </c>
      <c r="E75" s="20">
        <f t="shared" si="2"/>
        <v>14.382029540381419</v>
      </c>
      <c r="F75" s="20">
        <f t="shared" si="3"/>
        <v>39.600590967263486</v>
      </c>
    </row>
    <row r="76" spans="1:6" s="35" customFormat="1" ht="15">
      <c r="A76" s="36" t="s">
        <v>43</v>
      </c>
      <c r="B76" s="25">
        <f>6184.836-651.611+2609.342-2.499</f>
        <v>8140.068000000001</v>
      </c>
      <c r="C76" s="25">
        <f>3918.3756+2041.716-2109.3+283.003-2.5</f>
        <v>4131.294599999999</v>
      </c>
      <c r="D76" s="25">
        <f>1612.38237+116.425+39.837+86.368+202.751</f>
        <v>2057.76337</v>
      </c>
      <c r="E76" s="19">
        <f t="shared" si="2"/>
        <v>25.27943710052545</v>
      </c>
      <c r="F76" s="20">
        <f t="shared" si="3"/>
        <v>49.80916563055079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8140.068000000001</v>
      </c>
      <c r="C79" s="11">
        <f>SUM(C76)-C77-C78</f>
        <v>4131.294599999999</v>
      </c>
      <c r="D79" s="11">
        <f>SUM(D76)-D77-D78</f>
        <v>2057.76337</v>
      </c>
      <c r="E79" s="20">
        <f aca="true" t="shared" si="4" ref="E79:E90">SUM(D79)/B79*100</f>
        <v>25.27943710052545</v>
      </c>
      <c r="F79" s="20">
        <f>SUM(D79)/C79*100</f>
        <v>49.80916563055079</v>
      </c>
    </row>
    <row r="80" spans="1:6" s="37" customFormat="1" ht="15">
      <c r="A80" s="36" t="s">
        <v>41</v>
      </c>
      <c r="B80" s="25">
        <f>3804.7919+10+2353.019</f>
        <v>6167.8109</v>
      </c>
      <c r="C80" s="25">
        <f>1245.002+1414.117+358.263-1952.382</f>
        <v>1064.9999999999995</v>
      </c>
      <c r="D80" s="25"/>
      <c r="E80" s="20">
        <f t="shared" si="4"/>
        <v>0</v>
      </c>
      <c r="F80" s="20">
        <f t="shared" si="3"/>
        <v>0</v>
      </c>
    </row>
    <row r="81" spans="1:6" s="37" customFormat="1" ht="40.5">
      <c r="A81" s="42" t="s">
        <v>54</v>
      </c>
      <c r="B81" s="18">
        <v>22787.796</v>
      </c>
      <c r="C81" s="18">
        <v>15044.1</v>
      </c>
      <c r="D81" s="18">
        <v>8000</v>
      </c>
      <c r="E81" s="20">
        <f t="shared" si="4"/>
        <v>35.10651051992918</v>
      </c>
      <c r="F81" s="20">
        <f t="shared" si="3"/>
        <v>53.1769929739898</v>
      </c>
    </row>
    <row r="82" spans="1:11" s="46" customFormat="1" ht="15.75">
      <c r="A82" s="43" t="s">
        <v>55</v>
      </c>
      <c r="B82" s="28">
        <f>B5+B14+B23+B35+B42+B49+B56+B61+B63+B66+B68+B73+B74+B75+B81</f>
        <v>3136693.9309</v>
      </c>
      <c r="C82" s="28">
        <f>C5+C14+C23+C35+C42+C49+C56+C61+C63+C66+C68+C73+C74+C75+C81</f>
        <v>1836839.7616</v>
      </c>
      <c r="D82" s="28">
        <f>D5+D14+D23+D35+D42+D49+D56+D61+D63+D66+D68+D73+D74+D75+D81</f>
        <v>1629704.12737</v>
      </c>
      <c r="E82" s="20">
        <f t="shared" si="4"/>
        <v>51.95610930717728</v>
      </c>
      <c r="F82" s="20">
        <f t="shared" si="3"/>
        <v>88.72326053909175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2391662.183</v>
      </c>
      <c r="C83" s="28">
        <f>C6+C15+C24+C36+C43+C50+C57+C64+C69+C76+C74</f>
        <v>1578137.7595999998</v>
      </c>
      <c r="D83" s="28">
        <f>D6+D15+D24+D36+D43+D50+D57+D64+D69+D76+D74</f>
        <v>1466886.9973699995</v>
      </c>
      <c r="E83" s="20">
        <f t="shared" si="4"/>
        <v>61.33336922733788</v>
      </c>
      <c r="F83" s="20">
        <f t="shared" si="3"/>
        <v>92.95050374701141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5" ref="B84:D85">B7+B16+B25+B37+B44+B51+B77</f>
        <v>775008.512</v>
      </c>
      <c r="C84" s="22">
        <f t="shared" si="5"/>
        <v>507530.349</v>
      </c>
      <c r="D84" s="22">
        <f t="shared" si="5"/>
        <v>490135.8609999999</v>
      </c>
      <c r="E84" s="19">
        <f t="shared" si="4"/>
        <v>63.24264229500487</v>
      </c>
      <c r="F84" s="19">
        <f t="shared" si="3"/>
        <v>96.57271963454542</v>
      </c>
    </row>
    <row r="85" spans="1:6" ht="15">
      <c r="A85" s="47" t="s">
        <v>36</v>
      </c>
      <c r="B85" s="22">
        <f t="shared" si="5"/>
        <v>170474.172</v>
      </c>
      <c r="C85" s="22">
        <f t="shared" si="5"/>
        <v>111636.589</v>
      </c>
      <c r="D85" s="22">
        <f t="shared" si="5"/>
        <v>107947.14199999999</v>
      </c>
      <c r="E85" s="19">
        <f t="shared" si="4"/>
        <v>63.321698960942896</v>
      </c>
      <c r="F85" s="19">
        <f t="shared" si="3"/>
        <v>96.6951274371165</v>
      </c>
    </row>
    <row r="86" spans="1:6" ht="15">
      <c r="A86" s="47" t="s">
        <v>56</v>
      </c>
      <c r="B86" s="22">
        <f>B70+B11+B20+B29+B39+B46+B53+B58</f>
        <v>171179.95900000006</v>
      </c>
      <c r="C86" s="22">
        <f>C70+C11+C20+C29+C39+C46+C53+C58</f>
        <v>111122.95199999999</v>
      </c>
      <c r="D86" s="22">
        <f>D70+D11+D20+D29+D39+D46+D53+D58</f>
        <v>83195.801</v>
      </c>
      <c r="E86" s="19">
        <f t="shared" si="4"/>
        <v>48.60136752340266</v>
      </c>
      <c r="F86" s="19">
        <f>SUM(D86)/C86*100</f>
        <v>74.86824234115021</v>
      </c>
    </row>
    <row r="87" spans="1:6" ht="15">
      <c r="A87" s="47" t="s">
        <v>40</v>
      </c>
      <c r="B87" s="22">
        <f>B83-B84-B85-B86</f>
        <v>1274999.54</v>
      </c>
      <c r="C87" s="22">
        <f>C83-C84-C85-C86</f>
        <v>847847.8695999999</v>
      </c>
      <c r="D87" s="22">
        <f>D83-D84-D85-D86</f>
        <v>785608.1933699996</v>
      </c>
      <c r="E87" s="19">
        <f t="shared" si="4"/>
        <v>61.61635112197763</v>
      </c>
      <c r="F87" s="19">
        <f t="shared" si="3"/>
        <v>92.65909858812715</v>
      </c>
    </row>
    <row r="88" spans="1:6" ht="15">
      <c r="A88" s="34" t="s">
        <v>41</v>
      </c>
      <c r="B88" s="18">
        <f>B13+B22+B41+B34+B55+B60+B62+B65+B67+B72+B80+B48</f>
        <v>719743.9519000001</v>
      </c>
      <c r="C88" s="18">
        <f>C13+C22+C41+C34+C55+C60+C62+C65+C67+C72+C80+C48</f>
        <v>243387.90200000003</v>
      </c>
      <c r="D88" s="18">
        <f>D13+D22+D41+D34+D55+D60+D62+D65+D67+D72+D80+D48</f>
        <v>154817.13</v>
      </c>
      <c r="E88" s="19">
        <f t="shared" si="4"/>
        <v>21.51002861382988</v>
      </c>
      <c r="F88" s="19">
        <f t="shared" si="3"/>
        <v>63.609213411108655</v>
      </c>
    </row>
    <row r="89" spans="1:6" ht="15">
      <c r="A89" s="34" t="s">
        <v>57</v>
      </c>
      <c r="B89" s="18">
        <f>SUM(B81)</f>
        <v>22787.796</v>
      </c>
      <c r="C89" s="18">
        <f>SUM(C81)</f>
        <v>15044.1</v>
      </c>
      <c r="D89" s="18">
        <f>SUM(D81)</f>
        <v>8000</v>
      </c>
      <c r="E89" s="19">
        <f t="shared" si="4"/>
        <v>35.10651051992918</v>
      </c>
      <c r="F89" s="19">
        <f t="shared" si="3"/>
        <v>53.1769929739898</v>
      </c>
    </row>
    <row r="90" spans="1:6" ht="28.5">
      <c r="A90" s="34" t="s">
        <v>58</v>
      </c>
      <c r="B90" s="18">
        <f>SUM(B73)</f>
        <v>2500</v>
      </c>
      <c r="C90" s="18">
        <f>SUM(C73)</f>
        <v>270</v>
      </c>
      <c r="D90" s="18"/>
      <c r="E90" s="19">
        <f t="shared" si="4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2016-08-30T08:49:02Z</cp:lastPrinted>
  <dcterms:created xsi:type="dcterms:W3CDTF">2015-04-07T07:35:57Z</dcterms:created>
  <dcterms:modified xsi:type="dcterms:W3CDTF">2016-08-30T08:49:51Z</dcterms:modified>
  <cp:category/>
  <cp:version/>
  <cp:contentType/>
  <cp:contentStatus/>
</cp:coreProperties>
</file>